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50" windowWidth="13935" windowHeight="4245"/>
  </bookViews>
  <sheets>
    <sheet name="bordereaux amphi 300 " sheetId="1" r:id="rId1"/>
    <sheet name="Feuil5" sheetId="4" r:id="rId2"/>
  </sheets>
  <externalReferences>
    <externalReference r:id="rId3"/>
    <externalReference r:id="rId4"/>
    <externalReference r:id="rId5"/>
    <externalReference r:id="rId6"/>
  </externalReferences>
  <definedNames>
    <definedName name="__IntlFixup" hidden="1">TRUE</definedName>
    <definedName name="__IntlFixupTable" hidden="1">#REF!</definedName>
    <definedName name="_2001">[1]PERSONNALISER!#REF!</definedName>
    <definedName name="A">[2]PERSONNALISER!#REF!</definedName>
    <definedName name="AZ">[2]PERSONNALISER!#REF!</definedName>
    <definedName name="dddd">#REF!</definedName>
    <definedName name="e">[2]PERSONNALISER!#REF!</definedName>
    <definedName name="en">[2]PERSONNALISER!#REF!</definedName>
    <definedName name="ffff">#REF!</definedName>
    <definedName name="fondation">#REF!</definedName>
    <definedName name="gfg">#REF!</definedName>
    <definedName name="gros">#REF!</definedName>
    <definedName name="mois">[3]Personnaliser!#REF!</definedName>
    <definedName name="MtOrdo">[4]Personnaliser!$F$15</definedName>
    <definedName name="n_Ordo">[4]Personnaliser!$F$13</definedName>
    <definedName name="POUTRES1">[2]PERSONNALISER!#REF!</definedName>
    <definedName name="TTTT" hidden="1">#REF!</definedName>
    <definedName name="VISA">[1]PERSONNALISER!#REF!</definedName>
    <definedName name="VISA1">[2]PERSONNALISER!#REF!</definedName>
    <definedName name="_xlnm.Print_Area" localSheetId="0">'bordereaux amphi 300 '!$A$1:$G$201</definedName>
  </definedNames>
  <calcPr calcId="125725"/>
</workbook>
</file>

<file path=xl/calcChain.xml><?xml version="1.0" encoding="utf-8"?>
<calcChain xmlns="http://schemas.openxmlformats.org/spreadsheetml/2006/main">
  <c r="G161" i="1"/>
  <c r="G160"/>
  <c r="G197" l="1"/>
  <c r="G196"/>
  <c r="G194"/>
  <c r="G193"/>
  <c r="G190"/>
  <c r="G189"/>
  <c r="G188"/>
  <c r="G187"/>
  <c r="G186"/>
  <c r="G185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59"/>
  <c r="G158"/>
  <c r="G157"/>
  <c r="G156"/>
  <c r="G155"/>
  <c r="G154"/>
  <c r="G153"/>
  <c r="G152"/>
  <c r="G151"/>
  <c r="G150"/>
  <c r="G149"/>
  <c r="G148"/>
  <c r="G147"/>
  <c r="G146"/>
  <c r="G145"/>
  <c r="G141"/>
  <c r="G140"/>
  <c r="G139"/>
  <c r="G138"/>
  <c r="G137"/>
  <c r="G135"/>
  <c r="G134"/>
  <c r="G133"/>
  <c r="G132"/>
  <c r="G131"/>
  <c r="G130"/>
  <c r="G129"/>
  <c r="G127"/>
  <c r="G126"/>
  <c r="G125"/>
  <c r="G124"/>
  <c r="G123"/>
  <c r="G122"/>
  <c r="G121"/>
  <c r="G120"/>
  <c r="G119"/>
  <c r="G118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183" l="1"/>
  <c r="G142"/>
  <c r="G191"/>
  <c r="G198"/>
  <c r="C192"/>
  <c r="G90" l="1"/>
  <c r="G89"/>
  <c r="G88"/>
  <c r="G87"/>
  <c r="G86"/>
  <c r="G85"/>
  <c r="G84"/>
  <c r="G83"/>
  <c r="G82"/>
  <c r="G81"/>
  <c r="G80"/>
  <c r="G79"/>
  <c r="G78"/>
  <c r="G77"/>
  <c r="G76"/>
  <c r="G75"/>
  <c r="G74"/>
  <c r="G72"/>
  <c r="G71"/>
  <c r="G70"/>
  <c r="G68"/>
  <c r="G67"/>
  <c r="G73" l="1"/>
  <c r="G91"/>
  <c r="G64"/>
  <c r="G63"/>
  <c r="G62"/>
  <c r="G61"/>
  <c r="G60"/>
  <c r="G59"/>
  <c r="G58"/>
  <c r="G57"/>
  <c r="G56"/>
  <c r="G53"/>
  <c r="G52"/>
  <c r="G51"/>
  <c r="G50"/>
  <c r="G49"/>
  <c r="G48"/>
  <c r="G9"/>
  <c r="G10"/>
  <c r="G13"/>
  <c r="G14"/>
  <c r="G15"/>
  <c r="G18"/>
  <c r="G19"/>
  <c r="G20"/>
  <c r="G21"/>
  <c r="G22"/>
  <c r="G24"/>
  <c r="G25"/>
  <c r="G27"/>
  <c r="G28"/>
  <c r="G31"/>
  <c r="G32"/>
  <c r="G33"/>
  <c r="G34"/>
  <c r="G36"/>
  <c r="G37"/>
  <c r="G38"/>
  <c r="G39"/>
  <c r="G41"/>
  <c r="G42"/>
  <c r="G43"/>
  <c r="G44"/>
  <c r="G45"/>
  <c r="G8"/>
  <c r="P147" i="4"/>
  <c r="P152"/>
  <c r="P154"/>
  <c r="P155"/>
  <c r="P156"/>
  <c r="M153"/>
  <c r="P153" s="1"/>
  <c r="M151"/>
  <c r="P151" s="1"/>
  <c r="M150"/>
  <c r="P150" s="1"/>
  <c r="M149"/>
  <c r="P149" s="1"/>
  <c r="M148"/>
  <c r="P148" s="1"/>
  <c r="M146"/>
  <c r="P146" s="1"/>
  <c r="O126"/>
  <c r="O127" s="1"/>
  <c r="I109"/>
  <c r="K110" s="1"/>
  <c r="F104"/>
  <c r="I104" s="1"/>
  <c r="J105" s="1"/>
  <c r="N105" s="1"/>
  <c r="F87"/>
  <c r="I87" s="1"/>
  <c r="I63"/>
  <c r="K168"/>
  <c r="I167"/>
  <c r="K163"/>
  <c r="F155"/>
  <c r="I155"/>
  <c r="J156" s="1"/>
  <c r="K157" s="1"/>
  <c r="F149"/>
  <c r="I149" s="1"/>
  <c r="J150" s="1"/>
  <c r="K151" s="1"/>
  <c r="F143"/>
  <c r="I143" s="1"/>
  <c r="J144" s="1"/>
  <c r="K145" s="1"/>
  <c r="I137"/>
  <c r="J138"/>
  <c r="I135"/>
  <c r="I134"/>
  <c r="I133"/>
  <c r="I132"/>
  <c r="I131"/>
  <c r="I130"/>
  <c r="I129"/>
  <c r="I128"/>
  <c r="I127"/>
  <c r="I126"/>
  <c r="I125"/>
  <c r="I124"/>
  <c r="I123"/>
  <c r="I120"/>
  <c r="I119"/>
  <c r="I118"/>
  <c r="I117"/>
  <c r="J121" s="1"/>
  <c r="I116"/>
  <c r="I115"/>
  <c r="O107"/>
  <c r="O110" s="1"/>
  <c r="O111" s="1"/>
  <c r="O114" s="1"/>
  <c r="F101"/>
  <c r="I101" s="1"/>
  <c r="F100"/>
  <c r="I100"/>
  <c r="F99"/>
  <c r="I99" s="1"/>
  <c r="F98"/>
  <c r="I98"/>
  <c r="I95"/>
  <c r="I94"/>
  <c r="I93"/>
  <c r="I92"/>
  <c r="I91"/>
  <c r="I90"/>
  <c r="J96" s="1"/>
  <c r="N96" s="1"/>
  <c r="G86"/>
  <c r="F86"/>
  <c r="I86"/>
  <c r="G85"/>
  <c r="I85" s="1"/>
  <c r="F85"/>
  <c r="G84"/>
  <c r="F84"/>
  <c r="G83"/>
  <c r="F83"/>
  <c r="I83" s="1"/>
  <c r="G82"/>
  <c r="I82" s="1"/>
  <c r="F82"/>
  <c r="G81"/>
  <c r="I81"/>
  <c r="F81"/>
  <c r="J76"/>
  <c r="K77" s="1"/>
  <c r="J69"/>
  <c r="I69"/>
  <c r="J70" s="1"/>
  <c r="K71" s="1"/>
  <c r="I62"/>
  <c r="I61"/>
  <c r="I60"/>
  <c r="J64" s="1"/>
  <c r="K65" s="1"/>
  <c r="I59"/>
  <c r="I58"/>
  <c r="I57"/>
  <c r="I51"/>
  <c r="F51"/>
  <c r="F50"/>
  <c r="I50" s="1"/>
  <c r="I49"/>
  <c r="F49"/>
  <c r="F48"/>
  <c r="I48" s="1"/>
  <c r="I35"/>
  <c r="J36" s="1"/>
  <c r="K37" s="1"/>
  <c r="I34"/>
  <c r="F28"/>
  <c r="I28" s="1"/>
  <c r="F27"/>
  <c r="I27" s="1"/>
  <c r="F26"/>
  <c r="I26" s="1"/>
  <c r="F25"/>
  <c r="I25" s="1"/>
  <c r="I24"/>
  <c r="I23"/>
  <c r="I22"/>
  <c r="I21"/>
  <c r="I20"/>
  <c r="I19"/>
  <c r="I18"/>
  <c r="I11"/>
  <c r="J12"/>
  <c r="K13" s="1"/>
  <c r="F40" s="1"/>
  <c r="I40" s="1"/>
  <c r="K9"/>
  <c r="I8"/>
  <c r="D11" i="1"/>
  <c r="G11" s="1"/>
  <c r="I84" i="4" l="1"/>
  <c r="P157"/>
  <c r="Q157" s="1"/>
  <c r="J29"/>
  <c r="K30" s="1"/>
  <c r="F41" s="1"/>
  <c r="I41" s="1"/>
  <c r="J42" s="1"/>
  <c r="K43" s="1"/>
  <c r="J88"/>
  <c r="J136"/>
  <c r="J52"/>
  <c r="K53" s="1"/>
  <c r="J102"/>
  <c r="N102" s="1"/>
  <c r="G65" i="1"/>
  <c r="G199" s="1"/>
  <c r="G46"/>
  <c r="G54"/>
  <c r="K139" i="4"/>
  <c r="M139" s="1"/>
  <c r="M140" s="1"/>
  <c r="K106"/>
  <c r="M108" s="1"/>
  <c r="N88"/>
  <c r="N106" s="1"/>
  <c r="G201" i="1" l="1"/>
  <c r="G200" l="1"/>
</calcChain>
</file>

<file path=xl/sharedStrings.xml><?xml version="1.0" encoding="utf-8"?>
<sst xmlns="http://schemas.openxmlformats.org/spreadsheetml/2006/main" count="603" uniqueCount="354">
  <si>
    <t>N°</t>
  </si>
  <si>
    <t>DÉSIGNATION DES OUVRAGES</t>
  </si>
  <si>
    <t>U</t>
  </si>
  <si>
    <t>QUANTITE</t>
  </si>
  <si>
    <t xml:space="preserve">         PRIX UNITAIRE EN DH ( H TVA )</t>
  </si>
  <si>
    <t>PRIX TOTAL</t>
  </si>
  <si>
    <t>EN CHIFFRE</t>
  </si>
  <si>
    <t>EN LETTRE</t>
  </si>
  <si>
    <t>A - GROS ŒUVRE</t>
  </si>
  <si>
    <t xml:space="preserve"> I - TERRASSEMENT - TRAVAUX PRELIMINAIRES</t>
  </si>
  <si>
    <t>A1</t>
  </si>
  <si>
    <t xml:space="preserve"> - Fouilles en pleine masse dans tout terrain sauf rocher</t>
  </si>
  <si>
    <r>
      <t>m</t>
    </r>
    <r>
      <rPr>
        <vertAlign val="superscript"/>
        <sz val="9"/>
        <rFont val="Calibri"/>
        <family val="2"/>
      </rPr>
      <t>3</t>
    </r>
  </si>
  <si>
    <t>A2</t>
  </si>
  <si>
    <t xml:space="preserve"> - Fouilles en tranchées ou en puits</t>
  </si>
  <si>
    <t>A3</t>
  </si>
  <si>
    <t>A4</t>
  </si>
  <si>
    <t xml:space="preserve"> - Apport de tout venant seleccionnée et compactée</t>
  </si>
  <si>
    <t>A5</t>
  </si>
  <si>
    <t xml:space="preserve"> - Mise en remblais ou évacuation</t>
  </si>
  <si>
    <t xml:space="preserve"> II - MACONNERIE EN FONDATION</t>
  </si>
  <si>
    <t>A6</t>
  </si>
  <si>
    <t xml:space="preserve"> - Béton de propreté</t>
  </si>
  <si>
    <t>A7</t>
  </si>
  <si>
    <t xml:space="preserve"> - Gros béton</t>
  </si>
  <si>
    <t>A8</t>
  </si>
  <si>
    <t xml:space="preserve"> - Chape étanche</t>
  </si>
  <si>
    <t>m²</t>
  </si>
  <si>
    <t xml:space="preserve"> III - ASSAINISSEMENT</t>
  </si>
  <si>
    <t>A9</t>
  </si>
  <si>
    <t>Canalisation en PVC</t>
  </si>
  <si>
    <t xml:space="preserve"> a/- diamètre 200 mm</t>
  </si>
  <si>
    <t>ml</t>
  </si>
  <si>
    <t xml:space="preserve"> b/ - diamètre 300 mm</t>
  </si>
  <si>
    <t>A10</t>
  </si>
  <si>
    <t xml:space="preserve"> - Regards non visitables de 50 x 50</t>
  </si>
  <si>
    <t>A11</t>
  </si>
  <si>
    <t xml:space="preserve"> - Regards visitables de 60 x 60 </t>
  </si>
  <si>
    <t>A12</t>
  </si>
  <si>
    <t xml:space="preserve"> - Caniveaux en béton armé</t>
  </si>
  <si>
    <t xml:space="preserve"> III - DALLAGES ET FORMES</t>
  </si>
  <si>
    <t>A13</t>
  </si>
  <si>
    <t xml:space="preserve"> - Hérisson en pierres sèches</t>
  </si>
  <si>
    <t>A14</t>
  </si>
  <si>
    <t xml:space="preserve"> - Forme en béton  y/c aciers</t>
  </si>
  <si>
    <t xml:space="preserve"> IV - BETON ARME EN FONDATION</t>
  </si>
  <si>
    <t>A15</t>
  </si>
  <si>
    <t xml:space="preserve"> - Béton armé en fondations pour tous ouvrage</t>
  </si>
  <si>
    <t>A16</t>
  </si>
  <si>
    <t xml:space="preserve"> - Armatures pour béton armé en fondations</t>
  </si>
  <si>
    <t>Kg</t>
  </si>
  <si>
    <t xml:space="preserve"> V - BETON ARME EN ELEVATION</t>
  </si>
  <si>
    <t>A17</t>
  </si>
  <si>
    <t xml:space="preserve"> - Béton armé en élévation </t>
  </si>
  <si>
    <t>a- pour tous ouvrages</t>
  </si>
  <si>
    <t>A18</t>
  </si>
  <si>
    <t>a/  - Plancher en corps creux de 15 + 5</t>
  </si>
  <si>
    <t>b/  - Plancher en corps creux de 20 + 5</t>
  </si>
  <si>
    <t>A19</t>
  </si>
  <si>
    <t xml:space="preserve"> - Armatures pour béton armé en élévation</t>
  </si>
  <si>
    <t xml:space="preserve"> VI - MACONNERIE EN ELEVATION - ENDUITS</t>
  </si>
  <si>
    <t>A20</t>
  </si>
  <si>
    <t xml:space="preserve"> - Double cloisons en briques creuses 2 x 6 trous</t>
  </si>
  <si>
    <t>A21</t>
  </si>
  <si>
    <t xml:space="preserve"> - Cloisons en briques creuses 6 trous</t>
  </si>
  <si>
    <t>A22</t>
  </si>
  <si>
    <t xml:space="preserve"> - Enduits extérieurs au mortier bâtard</t>
  </si>
  <si>
    <t>A23</t>
  </si>
  <si>
    <t xml:space="preserve"> - Enduits intérieurs au mortier de ciment sur murs et plafonds</t>
  </si>
  <si>
    <t xml:space="preserve"> VII - TRAVAUX DIVERS</t>
  </si>
  <si>
    <t>A24</t>
  </si>
  <si>
    <t xml:space="preserve"> - Acrotère béton armé</t>
  </si>
  <si>
    <t>A25</t>
  </si>
  <si>
    <t xml:space="preserve"> - Façon au dessus du nez d'acrotère</t>
  </si>
  <si>
    <t>A26</t>
  </si>
  <si>
    <t>A27</t>
  </si>
  <si>
    <t xml:space="preserve"> - Paillasses en béton armé</t>
  </si>
  <si>
    <t xml:space="preserve"> - Renformis en béton</t>
  </si>
  <si>
    <t xml:space="preserve"> - Dallage périphérique</t>
  </si>
  <si>
    <t>TOTAL - A - GROS OEUVRE</t>
  </si>
  <si>
    <t>B1</t>
  </si>
  <si>
    <t>B2</t>
  </si>
  <si>
    <t>B3</t>
  </si>
  <si>
    <t>B4</t>
  </si>
  <si>
    <t>TOTAL - B - REVETEMENTS DES SOLS ET MURS</t>
  </si>
  <si>
    <t>C1</t>
  </si>
  <si>
    <t xml:space="preserve"> - Forme de pente et chape de lissage</t>
  </si>
  <si>
    <t>C2</t>
  </si>
  <si>
    <t>C3</t>
  </si>
  <si>
    <t>C4</t>
  </si>
  <si>
    <t>I - Menuiserie bois</t>
  </si>
  <si>
    <t>D1</t>
  </si>
  <si>
    <t>D2</t>
  </si>
  <si>
    <t>D3</t>
  </si>
  <si>
    <t xml:space="preserve"> II - Menuiserie Aluminium</t>
  </si>
  <si>
    <t xml:space="preserve">TOTAL - D - MENUISERIE BOIS - ALUMINIUM </t>
  </si>
  <si>
    <t xml:space="preserve"> E - ELECTRICITE - LUSTRERIE</t>
  </si>
  <si>
    <t>E1</t>
  </si>
  <si>
    <t>Prise de terre et liaison équipotentielle</t>
  </si>
  <si>
    <t xml:space="preserve">a - Mise à la Terre </t>
  </si>
  <si>
    <t>Ens</t>
  </si>
  <si>
    <t>b - Liaison équipotentielle</t>
  </si>
  <si>
    <t>E2</t>
  </si>
  <si>
    <t>E3</t>
  </si>
  <si>
    <t>Cables U 1000 RO 2V</t>
  </si>
  <si>
    <t>ML</t>
  </si>
  <si>
    <t>E4</t>
  </si>
  <si>
    <t>E5</t>
  </si>
  <si>
    <t xml:space="preserve">Réseau de conduit </t>
  </si>
  <si>
    <t>E6</t>
  </si>
  <si>
    <t>Foyers lumineux et de prises</t>
  </si>
  <si>
    <t>a/ -Foyer lumineux principal</t>
  </si>
  <si>
    <t>b/ -Foyer lumineux supplémentaire</t>
  </si>
  <si>
    <t>c/ -Foyer de prises principal</t>
  </si>
  <si>
    <t>d/ -Foyer de prise supplémentaire</t>
  </si>
  <si>
    <t>Petit appareillage</t>
  </si>
  <si>
    <t>Eclairage sécurité</t>
  </si>
  <si>
    <t>c/- Dispositif de commande des blocs autonomes d'éclairage de sécurité</t>
  </si>
  <si>
    <t>Précablage informatique et téléphonique</t>
  </si>
  <si>
    <t>E</t>
  </si>
  <si>
    <t>g/- Réseau de conduits</t>
  </si>
  <si>
    <t>Détection incendie</t>
  </si>
  <si>
    <t>b/- Détecteur optique de fumée adressable</t>
  </si>
  <si>
    <t>d/- Diffuseur sonore</t>
  </si>
  <si>
    <t>e/ - Câblage du système et mise en service</t>
  </si>
  <si>
    <t>TOTAL - E - ELECTRICITE - LUSTRERIE</t>
  </si>
  <si>
    <t>PLOMBERIE</t>
  </si>
  <si>
    <t>F1</t>
  </si>
  <si>
    <t>PROTECTION CONTRE INCENDIE</t>
  </si>
  <si>
    <t>F2</t>
  </si>
  <si>
    <t>F3</t>
  </si>
  <si>
    <t>F4</t>
  </si>
  <si>
    <t>a/ - Extincteur à eau pulvérisée de 6 litres</t>
  </si>
  <si>
    <t>F5</t>
  </si>
  <si>
    <t>M²</t>
  </si>
  <si>
    <t>TOTAL H TVA</t>
  </si>
  <si>
    <t>TAUX DE LA TVA (20%)</t>
  </si>
  <si>
    <t>TOTAL GENERAL TTC</t>
  </si>
  <si>
    <t xml:space="preserve"> -Etancheité légère pour salles d'eaux</t>
  </si>
  <si>
    <t>C5</t>
  </si>
  <si>
    <t>C6</t>
  </si>
  <si>
    <r>
      <t>U</t>
    </r>
    <r>
      <rPr>
        <b/>
        <i/>
        <vertAlign val="superscript"/>
        <sz val="10"/>
        <rFont val="Times New Roman"/>
        <family val="1"/>
      </rPr>
      <t>té</t>
    </r>
  </si>
  <si>
    <t>Nb.</t>
  </si>
  <si>
    <t>Dimensions</t>
  </si>
  <si>
    <t>Auxiliaire</t>
  </si>
  <si>
    <t>Partiel</t>
  </si>
  <si>
    <t>TOTAL</t>
  </si>
  <si>
    <t>Longueur</t>
  </si>
  <si>
    <t>Largeur</t>
  </si>
  <si>
    <t>Hauteur</t>
  </si>
  <si>
    <t>Decappage de terre vegetale</t>
  </si>
  <si>
    <t>TOTAL………………………………………………………………………………..</t>
  </si>
  <si>
    <r>
      <t>m</t>
    </r>
    <r>
      <rPr>
        <vertAlign val="superscript"/>
        <sz val="11"/>
        <rFont val="Times New Roman"/>
        <family val="1"/>
      </rPr>
      <t>3</t>
    </r>
  </si>
  <si>
    <t>Pour semelles isolés</t>
  </si>
  <si>
    <t>S1</t>
  </si>
  <si>
    <t>S2</t>
  </si>
  <si>
    <t>S3</t>
  </si>
  <si>
    <t>S4</t>
  </si>
  <si>
    <t>S5</t>
  </si>
  <si>
    <t>SV1</t>
  </si>
  <si>
    <t>Longrine</t>
  </si>
  <si>
    <t>L1</t>
  </si>
  <si>
    <t>L2</t>
  </si>
  <si>
    <t>L3</t>
  </si>
  <si>
    <t>L4</t>
  </si>
  <si>
    <t>Sous Dallage</t>
  </si>
  <si>
    <t>Axe 1_2</t>
  </si>
  <si>
    <t>Reprendre quantité prix A1</t>
  </si>
  <si>
    <t>Reprendre quantité prix A2</t>
  </si>
  <si>
    <t xml:space="preserve"> - Regards non visitables de 0,50 x 0,50</t>
  </si>
  <si>
    <t>couloir RDC</t>
  </si>
  <si>
    <t>IV - DALLAGES ET FORMES</t>
  </si>
  <si>
    <t>semelle</t>
  </si>
  <si>
    <t xml:space="preserve"> V - BETON ARME EN FONDATION</t>
  </si>
  <si>
    <t>semelle filante</t>
  </si>
  <si>
    <t xml:space="preserve">voile </t>
  </si>
  <si>
    <t>voile périphèrique</t>
  </si>
  <si>
    <t>Pour amorce poteaux</t>
  </si>
  <si>
    <t>P1</t>
  </si>
  <si>
    <t>P2</t>
  </si>
  <si>
    <t>P3</t>
  </si>
  <si>
    <t>P4</t>
  </si>
  <si>
    <t>P5</t>
  </si>
  <si>
    <t>V1</t>
  </si>
  <si>
    <t>Longrines</t>
  </si>
  <si>
    <t>voir bordereau des aciers en fondation</t>
  </si>
  <si>
    <t xml:space="preserve"> VI - BETON ARME EN ELEVATION</t>
  </si>
  <si>
    <t xml:space="preserve"> - Béton armé en élévation pour tous ouvrage</t>
  </si>
  <si>
    <t>Plancher haut RDC</t>
  </si>
  <si>
    <t>Pour poteaux</t>
  </si>
  <si>
    <t>Pour poutres</t>
  </si>
  <si>
    <t>B6</t>
  </si>
  <si>
    <t>B7</t>
  </si>
  <si>
    <t>B8</t>
  </si>
  <si>
    <t>B9</t>
  </si>
  <si>
    <t>B10</t>
  </si>
  <si>
    <t>B11</t>
  </si>
  <si>
    <t>B12</t>
  </si>
  <si>
    <t>BN2</t>
  </si>
  <si>
    <t>Dp</t>
  </si>
  <si>
    <t>Axe 2_3</t>
  </si>
  <si>
    <t>voir bordereau des aciers en élévation</t>
  </si>
  <si>
    <t xml:space="preserve"> VIII - TRAVAUX DIVERS</t>
  </si>
  <si>
    <t>Terrasse niv +7,60</t>
  </si>
  <si>
    <t>Sf</t>
  </si>
  <si>
    <t>Voile périphèrique</t>
  </si>
  <si>
    <t>vp</t>
  </si>
  <si>
    <t xml:space="preserve"> -Etancheité verticale des voiles enterrés</t>
  </si>
  <si>
    <t xml:space="preserve"> - Fouilles en pleine masse dans tout terrain </t>
  </si>
  <si>
    <t xml:space="preserve"> B - ETANCHEITE</t>
  </si>
  <si>
    <t xml:space="preserve"> - Fourniture et pose de gargouilles </t>
  </si>
  <si>
    <t>B5</t>
  </si>
  <si>
    <t>TOTAL - B - ETANCHEITE</t>
  </si>
  <si>
    <t xml:space="preserve"> C - REVÊTEMENTS DES SOLS ET MURS</t>
  </si>
  <si>
    <t>Revêtement du sol en granito poli blanc ou teinté</t>
  </si>
  <si>
    <t>Plinthe et bordures en granito poli blanc ou teinté</t>
  </si>
  <si>
    <t>Revêtement de sol en pierre grise de Sidi Kacem Bouchardé de 30x30x3</t>
  </si>
  <si>
    <t>Marche et contre marche en pierre grise de Sidi Kacem boucharde et poli y compris plinthe filante et inclinée</t>
  </si>
  <si>
    <t>Revêtement mur décoratif en carreaux de Zellige M’ZAHRI 10x10</t>
  </si>
  <si>
    <t>C7</t>
  </si>
  <si>
    <t>Revêtement mural en carreaux de grès cérame 30 x 30 ( sanitaires )</t>
  </si>
  <si>
    <t>C8</t>
  </si>
  <si>
    <t>C9</t>
  </si>
  <si>
    <t>Revêtement palliasse en granit gris moucheté y comprise retombée et dosseret</t>
  </si>
  <si>
    <t>D-FAUX PLAFOND ET ISOLATION ACOUSTIQUE</t>
  </si>
  <si>
    <t>Faux plafond en BA13 y compris joint creux et fente</t>
  </si>
  <si>
    <t>Faux plafond en staff lisse y compris joint creux et fente</t>
  </si>
  <si>
    <t>Traitement acoustique des murs et plafonds</t>
  </si>
  <si>
    <t>a) Traitement acoustique des murs</t>
  </si>
  <si>
    <t>b) Traitement acoustique des plafonds</t>
  </si>
  <si>
    <t>D4</t>
  </si>
  <si>
    <t>Trappe de visite de faux plafond</t>
  </si>
  <si>
    <t>TOTAL - D -FAUX PLAFOND ET ISOLATION ACOUSTIQUE</t>
  </si>
  <si>
    <t xml:space="preserve"> E - MENUISERIE BOIS - ALUMINIUM - MÉTALLIQUE</t>
  </si>
  <si>
    <t>a/ - Portes type PB2 à 1 ventail de  1,04x2,30</t>
  </si>
  <si>
    <t>b/ - Portes type PB3 à 1 ventail de  1,04x1,90</t>
  </si>
  <si>
    <t>c/ - Portes type PB3 à 1 ventail de  0,74x1,90</t>
  </si>
  <si>
    <t xml:space="preserve">Revêtement en bois strade vertical et horizontal en lamelle de bois </t>
  </si>
  <si>
    <t xml:space="preserve"> </t>
  </si>
  <si>
    <t xml:space="preserve">Fenêtre en aluminium </t>
  </si>
  <si>
    <t>III Menuiserie métallique</t>
  </si>
  <si>
    <t xml:space="preserve">Porte type PB1 à 2 vantaux  de 1,80 x 2,30 </t>
  </si>
  <si>
    <t xml:space="preserve">Porte type à 1 vantail </t>
  </si>
  <si>
    <t>a) Type FA1 de 0.70x2.40 basculant et fixe</t>
  </si>
  <si>
    <t>d) Type FA4 de diamètre 70cm basculant</t>
  </si>
  <si>
    <t>c) Type FA3 de 2,00x0.50 basculant</t>
  </si>
  <si>
    <t xml:space="preserve"> Garde corps métallique escalier en acier galvanisé </t>
  </si>
  <si>
    <t xml:space="preserve"> Grille métallique GM1 en acier galvanisé</t>
  </si>
  <si>
    <t>F6</t>
  </si>
  <si>
    <t>F7</t>
  </si>
  <si>
    <t>F8</t>
  </si>
  <si>
    <t>F9</t>
  </si>
  <si>
    <t>F10</t>
  </si>
  <si>
    <t>F11</t>
  </si>
  <si>
    <t>ROBINET D'ISOLEMENT</t>
  </si>
  <si>
    <t>a/ DN 40</t>
  </si>
  <si>
    <t>b/ DN 32</t>
  </si>
  <si>
    <t>APPAREILS SANITAIRES</t>
  </si>
  <si>
    <t>a/PVC Ø 40/50</t>
  </si>
  <si>
    <t>b/PVC Ø 100/110</t>
  </si>
  <si>
    <t>c/PVC Ø 125</t>
  </si>
  <si>
    <t>SIPHON DE SOL EN INOX 200*200</t>
  </si>
  <si>
    <t xml:space="preserve">GARGOUILLE </t>
  </si>
  <si>
    <t>VENTILATION</t>
  </si>
  <si>
    <t>CAISSON D'AIR NEUF 10800 m3/h</t>
  </si>
  <si>
    <t>CAISSON D'EXTRACTION 10500m3/h</t>
  </si>
  <si>
    <t>F12</t>
  </si>
  <si>
    <t>GAINES CIRCULAIRES EN TÔLE D’ACIER SPIRALE</t>
  </si>
  <si>
    <t>a/Ø 315</t>
  </si>
  <si>
    <t>b/Ø 400</t>
  </si>
  <si>
    <t>c/Ø 500</t>
  </si>
  <si>
    <t>d/Ø 560</t>
  </si>
  <si>
    <t>e/Ø 710</t>
  </si>
  <si>
    <t>F13</t>
  </si>
  <si>
    <t xml:space="preserve">COFFRET ÉLECTRIQUE ET CÂBLAGE </t>
  </si>
  <si>
    <t xml:space="preserve"> H - PEINTURE </t>
  </si>
  <si>
    <t>H1</t>
  </si>
  <si>
    <t>Peinture vinylique sur murs et plafonds, enduits ou béton</t>
  </si>
  <si>
    <t>H2</t>
  </si>
  <si>
    <t xml:space="preserve"> Peinture epoxy interieur sus bassement</t>
  </si>
  <si>
    <t>H3</t>
  </si>
  <si>
    <t>Peinture extérieure a base de résine siliconée sur façade</t>
  </si>
  <si>
    <t>H4</t>
  </si>
  <si>
    <t>I-ÉQUIPEMENTS  &amp; SIGNALÉTIQUES</t>
  </si>
  <si>
    <t>I1</t>
  </si>
  <si>
    <t>I2</t>
  </si>
  <si>
    <t>Tableau coulissant mobile</t>
  </si>
  <si>
    <t>I3</t>
  </si>
  <si>
    <t xml:space="preserve">Enseigne et pancartes signalétiques </t>
  </si>
  <si>
    <t>I.3.a enseigne:</t>
  </si>
  <si>
    <t>I.3.b pancartes signalétiques</t>
  </si>
  <si>
    <t>TOTAL - H - PEINTURE</t>
  </si>
  <si>
    <t>TOTAL - I-ÉQUIPEMENTS  &amp; SIGNALÉTIQUES</t>
  </si>
  <si>
    <t>peinture sur menuiserie bois</t>
  </si>
  <si>
    <t>H5</t>
  </si>
  <si>
    <t>enduit extérieur monocouche</t>
  </si>
  <si>
    <t xml:space="preserve">peinture laquée sur ferronnerie  </t>
  </si>
  <si>
    <t>H6</t>
  </si>
  <si>
    <t>Tableau électrique</t>
  </si>
  <si>
    <t>Tranchée et buse pour le câble d'alimentation principale</t>
  </si>
  <si>
    <t>a/ - Coffret informatique 9 unités 9"</t>
  </si>
  <si>
    <t>BRANCHEMENT EAU POTABLE AU RESEAU EXISTANT</t>
  </si>
  <si>
    <t>TUBE  POLYEPROPYLENE PPR PN20</t>
  </si>
  <si>
    <r>
      <t xml:space="preserve">a/ PPR PN20 </t>
    </r>
    <r>
      <rPr>
        <sz val="9"/>
        <rFont val="Calibri"/>
        <family val="2"/>
      </rPr>
      <t>ɸ20</t>
    </r>
  </si>
  <si>
    <r>
      <t xml:space="preserve">b/ PPR PN20 </t>
    </r>
    <r>
      <rPr>
        <sz val="9"/>
        <rFont val="Calibri"/>
        <family val="2"/>
      </rPr>
      <t>ɸ25</t>
    </r>
  </si>
  <si>
    <r>
      <t xml:space="preserve">c/ PPR PN20 </t>
    </r>
    <r>
      <rPr>
        <sz val="9"/>
        <rFont val="Calibri"/>
        <family val="2"/>
      </rPr>
      <t>ɸ32</t>
    </r>
  </si>
  <si>
    <r>
      <t xml:space="preserve">d/ PPR PN20 </t>
    </r>
    <r>
      <rPr>
        <sz val="9"/>
        <rFont val="Calibri"/>
        <family val="2"/>
      </rPr>
      <t>ɸ40</t>
    </r>
  </si>
  <si>
    <t>a/WC A L’ANGLAISE</t>
  </si>
  <si>
    <t>b/WC A L’ANGLAISE POUR PERSONNES A MOBILITE REDUITE</t>
  </si>
  <si>
    <t>c/LAVABO A VASQUE</t>
  </si>
  <si>
    <t>d/LAVABO POUR PERSONNES A MOBILITE REDUITE</t>
  </si>
  <si>
    <t>e/URINOIR</t>
  </si>
  <si>
    <t>CHUTES ET COLLECTEURS TUBE EN PVC:</t>
  </si>
  <si>
    <t>EXTINCTEURS PORTATIFS</t>
  </si>
  <si>
    <t>b/ - Extincteur CO2 - 5kg</t>
  </si>
  <si>
    <t>GRILLE D'EXTRACTIO ET D'AIR NEUF</t>
  </si>
  <si>
    <t xml:space="preserve"> - Étanchéité monocouche auto-protégée</t>
  </si>
  <si>
    <t xml:space="preserve"> - Étanchéité multicouche sur relevé</t>
  </si>
  <si>
    <t>a/ - Câble de 4X50 mm²</t>
  </si>
  <si>
    <t>b/ - Câble de 3X2,5 mm²</t>
  </si>
  <si>
    <t>b/-Panneau de brassage 24 ports catégorie 6</t>
  </si>
  <si>
    <t>d/- Câble fibre optique de 6 brins</t>
  </si>
  <si>
    <t xml:space="preserve">c/- Tiroir optique 6 ports  </t>
  </si>
  <si>
    <t xml:space="preserve">e/ - Câble torsadé 4 paires catégorie 6 </t>
  </si>
  <si>
    <t>f/-Prise RJ45 catégorie 6 </t>
  </si>
  <si>
    <t xml:space="preserve">a/ - Centrale de détection incendie adressable  </t>
  </si>
  <si>
    <t xml:space="preserve">c/- Déclencheur manuel adressable </t>
  </si>
  <si>
    <t xml:space="preserve">LUSTRERIE </t>
  </si>
  <si>
    <t>(IRC&gt;85%, ballast électronique et température de couleur au choix de l'architecte))</t>
  </si>
  <si>
    <t>a/ -Interrupteur simple allumage</t>
  </si>
  <si>
    <t>b/ -Interrupteur simple allumage étanche</t>
  </si>
  <si>
    <t>c/ -Bouton poussoir lumineux</t>
  </si>
  <si>
    <t xml:space="preserve">d/ -Boîte au sol 10 modules avec couvercle Inox </t>
  </si>
  <si>
    <t xml:space="preserve">e/ -Prise de courant monophasée 16A, </t>
  </si>
  <si>
    <t xml:space="preserve">f/ -Sortie de fil, </t>
  </si>
  <si>
    <t>g/ -Détecteur de présence encastrable  D=8m</t>
  </si>
  <si>
    <t>h/ -Détecteur de présence mural  D=4m</t>
  </si>
  <si>
    <t xml:space="preserve">a/-Panel Led 60x60 </t>
  </si>
  <si>
    <t>b/-Luminaire étanche 2x49W</t>
  </si>
  <si>
    <t xml:space="preserve">c/-Luminaire 1x49W à réflecteur asymétrique </t>
  </si>
  <si>
    <t>d/Spot LEd 30W</t>
  </si>
  <si>
    <t>e/Spot LEd étanche extérieur 25W</t>
  </si>
  <si>
    <t>f/Spot Led étanche 9W</t>
  </si>
  <si>
    <t>a/- Bloc autonome à LED encastrable  1h - 45 Lumens</t>
  </si>
  <si>
    <t xml:space="preserve">b/-Bloc autonome à LED encastrable 360 Lumens-1h </t>
  </si>
  <si>
    <t xml:space="preserve"> G- PLOMBERIE SANITAIRES -PCI-VENTILATION</t>
  </si>
  <si>
    <t xml:space="preserve">Revêtement sol en carreaux de grès cérame 30x30 cm </t>
  </si>
  <si>
    <t>b) Type FA2 de 0.70x1.80 basculant et fixe</t>
  </si>
  <si>
    <t xml:space="preserve">Sièges et tables de l’amphithéâtre </t>
  </si>
  <si>
    <t>TOTAL  F -  PLOMBERIE SANITAIRES -PCI-VENTILATION</t>
  </si>
  <si>
    <t>f/ MIROIR DE LAVABO</t>
  </si>
  <si>
    <t>g/ PORTE PAPIER HYGIÉNIQUE</t>
  </si>
  <si>
    <t>Revêtement en béton imprimé extérieure</t>
  </si>
  <si>
    <t xml:space="preserve">BORDEREAU DES PRIX - DETAIL ESTIMATIF AMPHI 300 PLACES AU CAMPUS ZIATEN </t>
  </si>
</sst>
</file>

<file path=xl/styles.xml><?xml version="1.0" encoding="utf-8"?>
<styleSheet xmlns="http://schemas.openxmlformats.org/spreadsheetml/2006/main">
  <numFmts count="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[$€]\ * #,##0.00_-;_-[$€]\ * #,##0.00\-;_-[$€]\ * &quot;-&quot;??_-;_-@_-"/>
    <numFmt numFmtId="165" formatCode="_-* #,##0.00\ _D_h_-;\-* #,##0.00\ _D_h_-;_-* &quot;-&quot;??\ _D_h_-;_-@_-"/>
    <numFmt numFmtId="166" formatCode="#,##0.00\ _€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3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9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vertAlign val="superscript"/>
      <sz val="10"/>
      <name val="Times New Roman"/>
      <family val="1"/>
    </font>
    <font>
      <b/>
      <u/>
      <sz val="11"/>
      <name val="Times New Roman"/>
      <family val="1"/>
    </font>
    <font>
      <b/>
      <sz val="12"/>
      <name val="Times New Roman"/>
      <family val="1"/>
    </font>
    <font>
      <vertAlign val="superscript"/>
      <sz val="11"/>
      <name val="Times New Roman"/>
      <family val="1"/>
    </font>
    <font>
      <b/>
      <sz val="10"/>
      <name val="Times New Roman"/>
      <family val="1"/>
    </font>
    <font>
      <b/>
      <sz val="11"/>
      <name val="Comic Sans MS"/>
      <family val="4"/>
    </font>
    <font>
      <b/>
      <u/>
      <sz val="11"/>
      <name val="Comic Sans MS"/>
      <family val="4"/>
    </font>
    <font>
      <u/>
      <sz val="11"/>
      <name val="Times New Roman"/>
      <family val="1"/>
    </font>
    <font>
      <sz val="11"/>
      <name val="Comic Sans MS"/>
      <family val="4"/>
    </font>
    <font>
      <sz val="11"/>
      <color indexed="8"/>
      <name val="Calibri"/>
      <family val="2"/>
    </font>
    <font>
      <b/>
      <u/>
      <sz val="9"/>
      <name val="Calibri"/>
      <family val="2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 tint="0.24997711111789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7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  <xf numFmtId="0" fontId="24" fillId="0" borderId="0"/>
    <xf numFmtId="0" fontId="2" fillId="0" borderId="0"/>
    <xf numFmtId="9" fontId="1" fillId="0" borderId="0" applyFont="0" applyFill="0" applyBorder="0" applyAlignment="0" applyProtection="0"/>
    <xf numFmtId="0" fontId="1" fillId="2" borderId="0"/>
    <xf numFmtId="0" fontId="2" fillId="0" borderId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</cellStyleXfs>
  <cellXfs count="202">
    <xf numFmtId="0" fontId="0" fillId="0" borderId="0" xfId="0"/>
    <xf numFmtId="0" fontId="0" fillId="0" borderId="0" xfId="0"/>
    <xf numFmtId="2" fontId="26" fillId="0" borderId="0" xfId="38" applyNumberFormat="1" applyFont="1" applyFill="1" applyBorder="1" applyAlignment="1">
      <alignment horizontal="center"/>
    </xf>
    <xf numFmtId="0" fontId="25" fillId="0" borderId="0" xfId="38" applyFont="1" applyFill="1" applyBorder="1" applyAlignment="1">
      <alignment horizontal="center" vertical="center"/>
    </xf>
    <xf numFmtId="0" fontId="25" fillId="0" borderId="3" xfId="38" applyFont="1" applyFill="1" applyBorder="1" applyAlignment="1">
      <alignment vertical="center"/>
    </xf>
    <xf numFmtId="43" fontId="25" fillId="0" borderId="4" xfId="4" applyFont="1" applyFill="1" applyBorder="1" applyAlignment="1">
      <alignment vertical="center"/>
    </xf>
    <xf numFmtId="43" fontId="28" fillId="0" borderId="5" xfId="38" applyNumberFormat="1" applyFont="1" applyFill="1" applyBorder="1" applyAlignment="1">
      <alignment vertical="center"/>
    </xf>
    <xf numFmtId="43" fontId="25" fillId="0" borderId="1" xfId="38" applyNumberFormat="1" applyFont="1" applyFill="1" applyBorder="1" applyAlignment="1">
      <alignment horizontal="center" vertical="center"/>
    </xf>
    <xf numFmtId="0" fontId="25" fillId="0" borderId="1" xfId="38" applyFont="1" applyFill="1" applyBorder="1" applyAlignment="1">
      <alignment vertical="center"/>
    </xf>
    <xf numFmtId="43" fontId="25" fillId="0" borderId="1" xfId="6" applyFont="1" applyFill="1" applyBorder="1" applyAlignment="1">
      <alignment horizontal="center" vertical="center"/>
    </xf>
    <xf numFmtId="43" fontId="4" fillId="0" borderId="1" xfId="0" applyNumberFormat="1" applyFont="1" applyFill="1" applyBorder="1" applyAlignment="1" applyProtection="1">
      <alignment horizontal="center" vertical="center"/>
    </xf>
    <xf numFmtId="43" fontId="25" fillId="0" borderId="7" xfId="38" applyNumberFormat="1" applyFont="1" applyFill="1" applyBorder="1" applyAlignment="1">
      <alignment vertical="center"/>
    </xf>
    <xf numFmtId="43" fontId="25" fillId="0" borderId="8" xfId="4" applyFont="1" applyFill="1" applyBorder="1" applyAlignment="1">
      <alignment horizontal="center" vertical="center"/>
    </xf>
    <xf numFmtId="0" fontId="28" fillId="0" borderId="10" xfId="38" applyFont="1" applyFill="1" applyBorder="1" applyAlignment="1">
      <alignment horizontal="left" vertical="center"/>
    </xf>
    <xf numFmtId="43" fontId="28" fillId="3" borderId="11" xfId="38" applyNumberFormat="1" applyFont="1" applyFill="1" applyBorder="1" applyAlignment="1">
      <alignment vertical="center"/>
    </xf>
    <xf numFmtId="43" fontId="0" fillId="0" borderId="0" xfId="0" applyNumberFormat="1"/>
    <xf numFmtId="0" fontId="8" fillId="0" borderId="0" xfId="32" applyFont="1" applyFill="1"/>
    <xf numFmtId="0" fontId="9" fillId="0" borderId="0" xfId="32" applyFont="1" applyFill="1" applyAlignment="1">
      <alignment horizontal="center"/>
    </xf>
    <xf numFmtId="0" fontId="9" fillId="0" borderId="0" xfId="32" applyFont="1" applyFill="1"/>
    <xf numFmtId="0" fontId="10" fillId="0" borderId="0" xfId="32" applyFont="1" applyFill="1" applyAlignment="1">
      <alignment vertical="center"/>
    </xf>
    <xf numFmtId="0" fontId="10" fillId="0" borderId="0" xfId="32" applyFont="1" applyFill="1"/>
    <xf numFmtId="0" fontId="8" fillId="0" borderId="0" xfId="32" applyFont="1" applyFill="1" applyBorder="1"/>
    <xf numFmtId="0" fontId="8" fillId="0" borderId="0" xfId="32" applyFont="1" applyBorder="1"/>
    <xf numFmtId="0" fontId="8" fillId="0" borderId="0" xfId="32" applyFont="1"/>
    <xf numFmtId="0" fontId="12" fillId="0" borderId="1" xfId="32" applyFont="1" applyFill="1" applyBorder="1" applyAlignment="1">
      <alignment horizontal="center" vertical="center"/>
    </xf>
    <xf numFmtId="0" fontId="11" fillId="0" borderId="21" xfId="32" applyFont="1" applyFill="1" applyBorder="1" applyAlignment="1">
      <alignment horizontal="center" vertical="center"/>
    </xf>
    <xf numFmtId="0" fontId="9" fillId="0" borderId="21" xfId="32" applyFont="1" applyFill="1" applyBorder="1" applyAlignment="1">
      <alignment horizontal="center" vertical="center" readingOrder="1"/>
    </xf>
    <xf numFmtId="0" fontId="10" fillId="0" borderId="21" xfId="32" applyFont="1" applyFill="1" applyBorder="1" applyAlignment="1">
      <alignment horizontal="center" vertical="center" readingOrder="1"/>
    </xf>
    <xf numFmtId="0" fontId="11" fillId="0" borderId="22" xfId="32" applyFont="1" applyFill="1" applyBorder="1" applyAlignment="1">
      <alignment horizontal="center" vertical="center"/>
    </xf>
    <xf numFmtId="0" fontId="14" fillId="0" borderId="22" xfId="38" applyFont="1" applyFill="1" applyBorder="1" applyAlignment="1">
      <alignment vertical="center"/>
    </xf>
    <xf numFmtId="0" fontId="9" fillId="0" borderId="22" xfId="32" applyFont="1" applyFill="1" applyBorder="1" applyAlignment="1">
      <alignment horizontal="center" vertical="center" readingOrder="1"/>
    </xf>
    <xf numFmtId="0" fontId="10" fillId="0" borderId="23" xfId="32" applyFont="1" applyFill="1" applyBorder="1" applyAlignment="1">
      <alignment horizontal="center" vertical="center" readingOrder="1"/>
    </xf>
    <xf numFmtId="0" fontId="15" fillId="0" borderId="0" xfId="32" applyFont="1" applyFill="1"/>
    <xf numFmtId="0" fontId="10" fillId="0" borderId="22" xfId="38" applyFont="1" applyFill="1" applyBorder="1" applyAlignment="1">
      <alignment horizontal="center" vertical="center"/>
    </xf>
    <xf numFmtId="0" fontId="10" fillId="0" borderId="22" xfId="38" applyFont="1" applyFill="1" applyBorder="1" applyAlignment="1">
      <alignment vertical="center"/>
    </xf>
    <xf numFmtId="0" fontId="10" fillId="0" borderId="22" xfId="32" applyFont="1" applyFill="1" applyBorder="1" applyAlignment="1">
      <alignment horizontal="center" vertical="center"/>
    </xf>
    <xf numFmtId="0" fontId="10" fillId="0" borderId="22" xfId="32" applyFont="1" applyFill="1" applyBorder="1" applyAlignment="1">
      <alignment horizontal="center" vertical="center" readingOrder="1"/>
    </xf>
    <xf numFmtId="2" fontId="10" fillId="0" borderId="22" xfId="32" applyNumberFormat="1" applyFont="1" applyFill="1" applyBorder="1" applyAlignment="1">
      <alignment horizontal="center" vertical="center" readingOrder="1"/>
    </xf>
    <xf numFmtId="0" fontId="15" fillId="0" borderId="0" xfId="32" applyFont="1" applyFill="1" applyBorder="1"/>
    <xf numFmtId="0" fontId="15" fillId="0" borderId="0" xfId="32" applyFont="1" applyBorder="1"/>
    <xf numFmtId="0" fontId="15" fillId="0" borderId="0" xfId="32" applyFont="1"/>
    <xf numFmtId="0" fontId="10" fillId="0" borderId="22" xfId="32" applyFont="1" applyFill="1" applyBorder="1" applyAlignment="1">
      <alignment horizontal="center"/>
    </xf>
    <xf numFmtId="0" fontId="9" fillId="0" borderId="22" xfId="32" applyFont="1" applyFill="1" applyBorder="1" applyAlignment="1">
      <alignment horizontal="left" indent="3"/>
    </xf>
    <xf numFmtId="2" fontId="9" fillId="0" borderId="22" xfId="32" applyNumberFormat="1" applyFont="1" applyFill="1" applyBorder="1" applyAlignment="1">
      <alignment horizontal="center" vertical="center" readingOrder="1"/>
    </xf>
    <xf numFmtId="0" fontId="9" fillId="0" borderId="22" xfId="32" applyFont="1" applyFill="1" applyBorder="1" applyAlignment="1">
      <alignment horizontal="center"/>
    </xf>
    <xf numFmtId="0" fontId="10" fillId="0" borderId="24" xfId="32" applyFont="1" applyFill="1" applyBorder="1" applyAlignment="1">
      <alignment horizontal="left" vertical="center" indent="12" readingOrder="1"/>
    </xf>
    <xf numFmtId="0" fontId="9" fillId="0" borderId="22" xfId="38" applyFont="1" applyFill="1" applyBorder="1" applyAlignment="1">
      <alignment horizontal="center" vertical="center"/>
    </xf>
    <xf numFmtId="0" fontId="10" fillId="0" borderId="25" xfId="32" applyFont="1" applyFill="1" applyBorder="1" applyAlignment="1">
      <alignment vertical="center" readingOrder="1"/>
    </xf>
    <xf numFmtId="0" fontId="10" fillId="0" borderId="26" xfId="32" applyFont="1" applyFill="1" applyBorder="1" applyAlignment="1">
      <alignment vertical="center" readingOrder="1"/>
    </xf>
    <xf numFmtId="2" fontId="10" fillId="0" borderId="27" xfId="32" applyNumberFormat="1" applyFont="1" applyFill="1" applyBorder="1" applyAlignment="1">
      <alignment horizontal="center" vertical="center" readingOrder="1"/>
    </xf>
    <xf numFmtId="0" fontId="10" fillId="0" borderId="22" xfId="32" applyFont="1" applyFill="1" applyBorder="1" applyAlignment="1">
      <alignment horizontal="left"/>
    </xf>
    <xf numFmtId="0" fontId="17" fillId="0" borderId="0" xfId="32" applyFont="1" applyFill="1" applyAlignment="1">
      <alignment vertical="center"/>
    </xf>
    <xf numFmtId="2" fontId="10" fillId="0" borderId="22" xfId="32" applyNumberFormat="1" applyFont="1" applyFill="1" applyBorder="1" applyAlignment="1">
      <alignment horizontal="center" vertical="center"/>
    </xf>
    <xf numFmtId="0" fontId="17" fillId="0" borderId="0" xfId="32" applyFont="1" applyFill="1" applyBorder="1" applyAlignment="1">
      <alignment vertical="center"/>
    </xf>
    <xf numFmtId="0" fontId="17" fillId="0" borderId="0" xfId="32" applyFont="1" applyBorder="1" applyAlignment="1">
      <alignment vertical="center"/>
    </xf>
    <xf numFmtId="0" fontId="17" fillId="0" borderId="0" xfId="32" applyFont="1" applyAlignment="1">
      <alignment vertical="center"/>
    </xf>
    <xf numFmtId="0" fontId="9" fillId="0" borderId="22" xfId="32" applyFont="1" applyFill="1" applyBorder="1" applyAlignment="1">
      <alignment horizontal="left" vertical="center" indent="5"/>
    </xf>
    <xf numFmtId="0" fontId="9" fillId="0" borderId="22" xfId="32" applyFont="1" applyFill="1" applyBorder="1" applyAlignment="1">
      <alignment horizontal="left" vertical="center" indent="9"/>
    </xf>
    <xf numFmtId="0" fontId="9" fillId="0" borderId="22" xfId="32" applyFont="1" applyFill="1" applyBorder="1" applyAlignment="1">
      <alignment horizontal="left"/>
    </xf>
    <xf numFmtId="0" fontId="10" fillId="0" borderId="23" xfId="32" applyFont="1" applyFill="1" applyBorder="1" applyAlignment="1">
      <alignment horizontal="center" vertical="center"/>
    </xf>
    <xf numFmtId="0" fontId="18" fillId="0" borderId="22" xfId="32" applyFont="1" applyFill="1" applyBorder="1" applyAlignment="1">
      <alignment horizontal="center" vertical="center"/>
    </xf>
    <xf numFmtId="0" fontId="19" fillId="0" borderId="22" xfId="32" applyFont="1" applyFill="1" applyBorder="1" applyAlignment="1">
      <alignment horizontal="center" vertical="center"/>
    </xf>
    <xf numFmtId="0" fontId="8" fillId="0" borderId="22" xfId="32" applyFont="1" applyFill="1" applyBorder="1" applyAlignment="1">
      <alignment horizontal="left" vertical="center" indent="5"/>
    </xf>
    <xf numFmtId="2" fontId="20" fillId="0" borderId="22" xfId="32" applyNumberFormat="1" applyFont="1" applyFill="1" applyBorder="1" applyAlignment="1">
      <alignment horizontal="center" vertical="center" readingOrder="1"/>
    </xf>
    <xf numFmtId="1" fontId="20" fillId="0" borderId="22" xfId="32" applyNumberFormat="1" applyFont="1" applyFill="1" applyBorder="1" applyAlignment="1">
      <alignment horizontal="center" vertical="center" readingOrder="1"/>
    </xf>
    <xf numFmtId="0" fontId="10" fillId="0" borderId="22" xfId="32" applyFont="1" applyFill="1" applyBorder="1" applyAlignment="1">
      <alignment horizontal="left" vertical="center" indent="12" readingOrder="1"/>
    </xf>
    <xf numFmtId="0" fontId="10" fillId="0" borderId="22" xfId="34" applyFont="1" applyFill="1" applyBorder="1" applyAlignment="1">
      <alignment horizontal="center" vertical="center"/>
    </xf>
    <xf numFmtId="0" fontId="9" fillId="0" borderId="22" xfId="32" applyFont="1" applyFill="1" applyBorder="1" applyAlignment="1">
      <alignment vertical="center" readingOrder="1"/>
    </xf>
    <xf numFmtId="1" fontId="9" fillId="0" borderId="22" xfId="32" applyNumberFormat="1" applyFont="1" applyFill="1" applyBorder="1" applyAlignment="1">
      <alignment horizontal="center" vertical="center" readingOrder="1"/>
    </xf>
    <xf numFmtId="1" fontId="10" fillId="0" borderId="22" xfId="32" applyNumberFormat="1" applyFont="1" applyFill="1" applyBorder="1" applyAlignment="1">
      <alignment horizontal="center" vertical="center" readingOrder="1"/>
    </xf>
    <xf numFmtId="0" fontId="10" fillId="0" borderId="22" xfId="34" applyFont="1" applyFill="1" applyBorder="1" applyAlignment="1">
      <alignment vertical="center" wrapText="1"/>
    </xf>
    <xf numFmtId="0" fontId="21" fillId="0" borderId="22" xfId="32" applyFont="1" applyFill="1" applyBorder="1" applyAlignment="1">
      <alignment horizontal="left" indent="1"/>
    </xf>
    <xf numFmtId="0" fontId="9" fillId="0" borderId="22" xfId="32" applyFont="1" applyFill="1" applyBorder="1" applyAlignment="1">
      <alignment horizontal="left" vertical="center" indent="3"/>
    </xf>
    <xf numFmtId="4" fontId="9" fillId="0" borderId="22" xfId="32" applyNumberFormat="1" applyFont="1" applyFill="1" applyBorder="1" applyAlignment="1">
      <alignment horizontal="center" vertical="center" readingOrder="1"/>
    </xf>
    <xf numFmtId="4" fontId="10" fillId="0" borderId="27" xfId="32" applyNumberFormat="1" applyFont="1" applyFill="1" applyBorder="1" applyAlignment="1">
      <alignment horizontal="center" vertical="center" readingOrder="1"/>
    </xf>
    <xf numFmtId="2" fontId="8" fillId="0" borderId="0" xfId="32" applyNumberFormat="1" applyFont="1" applyFill="1" applyBorder="1"/>
    <xf numFmtId="0" fontId="10" fillId="0" borderId="22" xfId="38" applyFont="1" applyFill="1" applyBorder="1" applyAlignment="1">
      <alignment horizontal="left" vertical="center" indent="2"/>
    </xf>
    <xf numFmtId="0" fontId="9" fillId="0" borderId="22" xfId="32" applyFont="1" applyFill="1" applyBorder="1" applyAlignment="1">
      <alignment horizontal="center" vertical="center"/>
    </xf>
    <xf numFmtId="2" fontId="9" fillId="0" borderId="22" xfId="32" applyNumberFormat="1" applyFont="1" applyFill="1" applyBorder="1" applyAlignment="1">
      <alignment horizontal="center" vertical="center"/>
    </xf>
    <xf numFmtId="4" fontId="10" fillId="0" borderId="22" xfId="32" applyNumberFormat="1" applyFont="1" applyFill="1" applyBorder="1" applyAlignment="1">
      <alignment horizontal="center" vertical="center" readingOrder="1"/>
    </xf>
    <xf numFmtId="0" fontId="10" fillId="0" borderId="22" xfId="38" applyFont="1" applyFill="1" applyBorder="1" applyAlignment="1">
      <alignment horizontal="left" vertical="center"/>
    </xf>
    <xf numFmtId="0" fontId="9" fillId="0" borderId="22" xfId="32" applyFont="1" applyFill="1" applyBorder="1" applyAlignment="1">
      <alignment horizontal="left" vertical="center" indent="4"/>
    </xf>
    <xf numFmtId="0" fontId="9" fillId="0" borderId="22" xfId="32" applyFont="1" applyFill="1" applyBorder="1"/>
    <xf numFmtId="0" fontId="10" fillId="0" borderId="22" xfId="32" applyFont="1" applyFill="1" applyBorder="1" applyAlignment="1">
      <alignment vertical="center"/>
    </xf>
    <xf numFmtId="0" fontId="10" fillId="0" borderId="22" xfId="32" applyFont="1" applyFill="1" applyBorder="1"/>
    <xf numFmtId="2" fontId="17" fillId="0" borderId="0" xfId="32" applyNumberFormat="1" applyFont="1" applyFill="1" applyBorder="1" applyAlignment="1">
      <alignment vertical="center"/>
    </xf>
    <xf numFmtId="43" fontId="28" fillId="0" borderId="28" xfId="4" applyFont="1" applyFill="1" applyBorder="1" applyAlignment="1">
      <alignment horizontal="center" vertical="center"/>
    </xf>
    <xf numFmtId="0" fontId="28" fillId="0" borderId="4" xfId="38" applyFont="1" applyFill="1" applyBorder="1" applyAlignment="1">
      <alignment horizontal="center" vertical="center"/>
    </xf>
    <xf numFmtId="0" fontId="5" fillId="0" borderId="18" xfId="0" applyNumberFormat="1" applyFont="1" applyFill="1" applyBorder="1" applyAlignment="1" applyProtection="1">
      <alignment horizontal="center" vertical="center"/>
    </xf>
    <xf numFmtId="0" fontId="5" fillId="0" borderId="10" xfId="0" applyNumberFormat="1" applyFont="1" applyFill="1" applyBorder="1" applyAlignment="1" applyProtection="1">
      <alignment horizontal="center" vertical="center"/>
    </xf>
    <xf numFmtId="43" fontId="5" fillId="0" borderId="10" xfId="0" applyNumberFormat="1" applyFont="1" applyFill="1" applyBorder="1" applyAlignment="1" applyProtection="1">
      <alignment horizontal="center" vertical="center"/>
    </xf>
    <xf numFmtId="43" fontId="5" fillId="0" borderId="10" xfId="0" applyNumberFormat="1" applyFont="1" applyFill="1" applyBorder="1" applyAlignment="1" applyProtection="1">
      <alignment horizontal="center"/>
    </xf>
    <xf numFmtId="0" fontId="5" fillId="0" borderId="19" xfId="0" applyNumberFormat="1" applyFont="1" applyFill="1" applyBorder="1" applyAlignment="1" applyProtection="1">
      <alignment horizontal="center"/>
    </xf>
    <xf numFmtId="0" fontId="5" fillId="0" borderId="20" xfId="0" applyNumberFormat="1" applyFont="1" applyFill="1" applyBorder="1" applyAlignment="1" applyProtection="1">
      <alignment horizontal="center"/>
    </xf>
    <xf numFmtId="0" fontId="27" fillId="0" borderId="46" xfId="38" applyFont="1" applyFill="1" applyBorder="1" applyAlignment="1">
      <alignment vertical="center"/>
    </xf>
    <xf numFmtId="0" fontId="30" fillId="0" borderId="44" xfId="38" applyFont="1" applyFill="1" applyBorder="1" applyAlignment="1">
      <alignment horizontal="center" vertical="center"/>
    </xf>
    <xf numFmtId="0" fontId="30" fillId="0" borderId="42" xfId="38" applyFont="1" applyFill="1" applyBorder="1" applyAlignment="1">
      <alignment vertical="center"/>
    </xf>
    <xf numFmtId="0" fontId="31" fillId="0" borderId="0" xfId="26" applyFont="1" applyFill="1" applyBorder="1" applyAlignment="1"/>
    <xf numFmtId="0" fontId="4" fillId="0" borderId="6" xfId="26" applyNumberFormat="1" applyFont="1" applyFill="1" applyBorder="1" applyAlignment="1" applyProtection="1">
      <alignment horizontal="center" vertical="center"/>
    </xf>
    <xf numFmtId="0" fontId="4" fillId="0" borderId="1" xfId="26" applyNumberFormat="1" applyFont="1" applyFill="1" applyBorder="1" applyAlignment="1" applyProtection="1">
      <alignment horizontal="center" vertical="center"/>
    </xf>
    <xf numFmtId="0" fontId="23" fillId="0" borderId="1" xfId="26" applyNumberFormat="1" applyFont="1" applyFill="1" applyBorder="1" applyAlignment="1" applyProtection="1">
      <alignment vertical="center"/>
    </xf>
    <xf numFmtId="0" fontId="4" fillId="0" borderId="1" xfId="26" applyNumberFormat="1" applyFont="1" applyFill="1" applyBorder="1" applyAlignment="1" applyProtection="1">
      <alignment vertical="center"/>
    </xf>
    <xf numFmtId="0" fontId="4" fillId="0" borderId="47" xfId="26" applyNumberFormat="1" applyFont="1" applyFill="1" applyBorder="1" applyAlignment="1" applyProtection="1">
      <alignment horizontal="center" vertical="center"/>
    </xf>
    <xf numFmtId="0" fontId="4" fillId="0" borderId="39" xfId="26" applyNumberFormat="1" applyFont="1" applyFill="1" applyBorder="1" applyAlignment="1" applyProtection="1">
      <alignment horizontal="center" vertical="center"/>
    </xf>
    <xf numFmtId="43" fontId="4" fillId="0" borderId="48" xfId="26" applyNumberFormat="1" applyFont="1" applyFill="1" applyBorder="1" applyAlignment="1" applyProtection="1">
      <alignment horizontal="center" vertical="center"/>
    </xf>
    <xf numFmtId="0" fontId="4" fillId="0" borderId="6" xfId="26" applyNumberFormat="1" applyFont="1" applyFill="1" applyBorder="1" applyAlignment="1" applyProtection="1">
      <alignment vertical="center"/>
    </xf>
    <xf numFmtId="0" fontId="25" fillId="0" borderId="1" xfId="38" applyFont="1" applyFill="1" applyBorder="1" applyAlignment="1">
      <alignment horizontal="center" vertical="center"/>
    </xf>
    <xf numFmtId="0" fontId="23" fillId="0" borderId="39" xfId="26" applyNumberFormat="1" applyFont="1" applyFill="1" applyBorder="1" applyAlignment="1" applyProtection="1">
      <alignment vertical="center"/>
    </xf>
    <xf numFmtId="43" fontId="4" fillId="0" borderId="1" xfId="26" applyNumberFormat="1" applyFont="1" applyFill="1" applyBorder="1" applyAlignment="1" applyProtection="1">
      <alignment horizontal="center" vertical="center"/>
    </xf>
    <xf numFmtId="0" fontId="0" fillId="0" borderId="0" xfId="0"/>
    <xf numFmtId="43" fontId="25" fillId="0" borderId="1" xfId="4" applyFont="1" applyFill="1" applyBorder="1" applyAlignment="1">
      <alignment horizontal="center" vertical="center"/>
    </xf>
    <xf numFmtId="0" fontId="27" fillId="0" borderId="9" xfId="38" applyFont="1" applyFill="1" applyBorder="1" applyAlignment="1">
      <alignment vertical="center"/>
    </xf>
    <xf numFmtId="0" fontId="25" fillId="3" borderId="15" xfId="38" applyFont="1" applyFill="1" applyBorder="1" applyAlignment="1">
      <alignment horizontal="center" vertical="center"/>
    </xf>
    <xf numFmtId="0" fontId="25" fillId="3" borderId="16" xfId="38" applyFont="1" applyFill="1" applyBorder="1" applyAlignment="1">
      <alignment vertical="center"/>
    </xf>
    <xf numFmtId="0" fontId="25" fillId="3" borderId="16" xfId="38" applyFont="1" applyFill="1" applyBorder="1" applyAlignment="1">
      <alignment horizontal="center" vertical="center"/>
    </xf>
    <xf numFmtId="43" fontId="27" fillId="3" borderId="17" xfId="38" applyNumberFormat="1" applyFont="1" applyFill="1" applyBorder="1" applyAlignment="1">
      <alignment horizontal="center" vertical="center"/>
    </xf>
    <xf numFmtId="43" fontId="25" fillId="3" borderId="16" xfId="4" applyFont="1" applyFill="1" applyBorder="1" applyAlignment="1">
      <alignment horizontal="left" vertical="center"/>
    </xf>
    <xf numFmtId="0" fontId="25" fillId="0" borderId="1" xfId="38" applyFont="1" applyFill="1" applyBorder="1" applyAlignment="1">
      <alignment horizontal="left" vertical="center"/>
    </xf>
    <xf numFmtId="43" fontId="25" fillId="0" borderId="1" xfId="4" applyFont="1" applyFill="1" applyBorder="1" applyAlignment="1">
      <alignment horizontal="left" vertical="center"/>
    </xf>
    <xf numFmtId="0" fontId="25" fillId="0" borderId="12" xfId="38" applyFont="1" applyFill="1" applyBorder="1" applyAlignment="1">
      <alignment vertical="center"/>
    </xf>
    <xf numFmtId="0" fontId="4" fillId="0" borderId="49" xfId="26" applyNumberFormat="1" applyFont="1" applyFill="1" applyBorder="1" applyAlignment="1" applyProtection="1">
      <alignment horizontal="center" vertical="center"/>
    </xf>
    <xf numFmtId="0" fontId="25" fillId="0" borderId="50" xfId="38" applyFont="1" applyFill="1" applyBorder="1" applyAlignment="1">
      <alignment horizontal="left" vertical="center"/>
    </xf>
    <xf numFmtId="43" fontId="25" fillId="0" borderId="50" xfId="4" applyFont="1" applyFill="1" applyBorder="1" applyAlignment="1">
      <alignment horizontal="left" vertical="center"/>
    </xf>
    <xf numFmtId="0" fontId="25" fillId="0" borderId="14" xfId="38" applyFont="1" applyFill="1" applyBorder="1" applyAlignment="1">
      <alignment horizontal="center" vertical="center"/>
    </xf>
    <xf numFmtId="0" fontId="27" fillId="0" borderId="8" xfId="38" applyFont="1" applyFill="1" applyBorder="1" applyAlignment="1">
      <alignment vertical="center"/>
    </xf>
    <xf numFmtId="0" fontId="25" fillId="0" borderId="8" xfId="38" applyFont="1" applyFill="1" applyBorder="1" applyAlignment="1">
      <alignment vertical="center"/>
    </xf>
    <xf numFmtId="43" fontId="25" fillId="0" borderId="8" xfId="38" applyNumberFormat="1" applyFont="1" applyFill="1" applyBorder="1" applyAlignment="1">
      <alignment horizontal="center" vertical="center"/>
    </xf>
    <xf numFmtId="0" fontId="25" fillId="0" borderId="13" xfId="38" applyFont="1" applyFill="1" applyBorder="1" applyAlignment="1">
      <alignment vertical="center"/>
    </xf>
    <xf numFmtId="0" fontId="25" fillId="0" borderId="6" xfId="38" applyFont="1" applyFill="1" applyBorder="1" applyAlignment="1">
      <alignment horizontal="center" vertical="center"/>
    </xf>
    <xf numFmtId="43" fontId="25" fillId="0" borderId="12" xfId="38" applyNumberFormat="1" applyFont="1" applyFill="1" applyBorder="1" applyAlignment="1">
      <alignment vertical="center"/>
    </xf>
    <xf numFmtId="0" fontId="27" fillId="0" borderId="1" xfId="38" applyFont="1" applyFill="1" applyBorder="1" applyAlignment="1">
      <alignment vertical="center"/>
    </xf>
    <xf numFmtId="0" fontId="25" fillId="0" borderId="1" xfId="38" applyFont="1" applyFill="1" applyBorder="1" applyAlignment="1">
      <alignment horizontal="center" vertical="center" wrapText="1"/>
    </xf>
    <xf numFmtId="0" fontId="29" fillId="0" borderId="0" xfId="0" applyFont="1" applyFill="1" applyBorder="1"/>
    <xf numFmtId="0" fontId="25" fillId="0" borderId="15" xfId="38" applyFont="1" applyFill="1" applyBorder="1" applyAlignment="1">
      <alignment horizontal="center" vertical="center"/>
    </xf>
    <xf numFmtId="0" fontId="25" fillId="0" borderId="16" xfId="38" applyFont="1" applyFill="1" applyBorder="1" applyAlignment="1">
      <alignment vertical="center"/>
    </xf>
    <xf numFmtId="0" fontId="25" fillId="0" borderId="16" xfId="38" applyFont="1" applyFill="1" applyBorder="1" applyAlignment="1">
      <alignment horizontal="center" vertical="center"/>
    </xf>
    <xf numFmtId="43" fontId="27" fillId="0" borderId="17" xfId="38" applyNumberFormat="1" applyFont="1" applyFill="1" applyBorder="1" applyAlignment="1">
      <alignment horizontal="center" vertical="center"/>
    </xf>
    <xf numFmtId="43" fontId="25" fillId="0" borderId="16" xfId="4" applyFont="1" applyFill="1" applyBorder="1" applyAlignment="1">
      <alignment horizontal="left" vertical="center"/>
    </xf>
    <xf numFmtId="43" fontId="28" fillId="0" borderId="11" xfId="38" applyNumberFormat="1" applyFont="1" applyFill="1" applyBorder="1" applyAlignment="1">
      <alignment vertical="center"/>
    </xf>
    <xf numFmtId="0" fontId="4" fillId="0" borderId="18" xfId="26" applyNumberFormat="1" applyFont="1" applyFill="1" applyBorder="1" applyAlignment="1" applyProtection="1">
      <alignment horizontal="center" vertical="center"/>
    </xf>
    <xf numFmtId="0" fontId="23" fillId="0" borderId="10" xfId="26" applyNumberFormat="1" applyFont="1" applyFill="1" applyBorder="1" applyAlignment="1" applyProtection="1">
      <alignment vertical="center"/>
    </xf>
    <xf numFmtId="0" fontId="4" fillId="0" borderId="10" xfId="26" applyNumberFormat="1" applyFont="1" applyFill="1" applyBorder="1" applyAlignment="1" applyProtection="1">
      <alignment horizontal="center" vertical="center"/>
    </xf>
    <xf numFmtId="43" fontId="4" fillId="0" borderId="20" xfId="26" applyNumberFormat="1" applyFont="1" applyFill="1" applyBorder="1" applyAlignment="1" applyProtection="1">
      <alignment horizontal="center" vertical="center"/>
    </xf>
    <xf numFmtId="43" fontId="25" fillId="0" borderId="42" xfId="4" applyFont="1" applyFill="1" applyBorder="1" applyAlignment="1">
      <alignment horizontal="left" vertical="center"/>
    </xf>
    <xf numFmtId="43" fontId="28" fillId="0" borderId="43" xfId="38" applyNumberFormat="1" applyFont="1" applyFill="1" applyBorder="1" applyAlignment="1">
      <alignment vertical="center"/>
    </xf>
    <xf numFmtId="0" fontId="25" fillId="0" borderId="1" xfId="38" applyFont="1" applyFill="1" applyBorder="1" applyAlignment="1">
      <alignment vertical="center" wrapText="1"/>
    </xf>
    <xf numFmtId="43" fontId="27" fillId="0" borderId="45" xfId="38" applyNumberFormat="1" applyFont="1" applyFill="1" applyBorder="1" applyAlignment="1">
      <alignment horizontal="center" vertical="center"/>
    </xf>
    <xf numFmtId="43" fontId="25" fillId="0" borderId="39" xfId="4" applyFont="1" applyFill="1" applyBorder="1" applyAlignment="1">
      <alignment horizontal="left" vertical="center"/>
    </xf>
    <xf numFmtId="43" fontId="25" fillId="0" borderId="48" xfId="38" applyNumberFormat="1" applyFont="1" applyFill="1" applyBorder="1" applyAlignment="1">
      <alignment vertical="center"/>
    </xf>
    <xf numFmtId="43" fontId="4" fillId="0" borderId="10" xfId="26" applyNumberFormat="1" applyFont="1" applyFill="1" applyBorder="1" applyAlignment="1" applyProtection="1">
      <alignment horizontal="center" vertical="center"/>
    </xf>
    <xf numFmtId="43" fontId="25" fillId="0" borderId="10" xfId="4" applyFont="1" applyFill="1" applyBorder="1" applyAlignment="1">
      <alignment horizontal="left" vertical="center"/>
    </xf>
    <xf numFmtId="43" fontId="25" fillId="0" borderId="20" xfId="38" applyNumberFormat="1" applyFont="1" applyFill="1" applyBorder="1" applyAlignment="1">
      <alignment vertical="center"/>
    </xf>
    <xf numFmtId="0" fontId="25" fillId="0" borderId="49" xfId="38" applyFont="1" applyFill="1" applyBorder="1" applyAlignment="1">
      <alignment horizontal="center" vertical="center"/>
    </xf>
    <xf numFmtId="0" fontId="25" fillId="0" borderId="50" xfId="38" applyFont="1" applyFill="1" applyBorder="1" applyAlignment="1">
      <alignment vertical="center"/>
    </xf>
    <xf numFmtId="0" fontId="4" fillId="0" borderId="50" xfId="26" applyNumberFormat="1" applyFont="1" applyFill="1" applyBorder="1" applyAlignment="1" applyProtection="1">
      <alignment horizontal="center" vertical="center"/>
    </xf>
    <xf numFmtId="43" fontId="4" fillId="0" borderId="50" xfId="26" applyNumberFormat="1" applyFont="1" applyFill="1" applyBorder="1" applyAlignment="1" applyProtection="1">
      <alignment horizontal="center" vertical="center"/>
    </xf>
    <xf numFmtId="43" fontId="25" fillId="0" borderId="51" xfId="38" applyNumberFormat="1" applyFont="1" applyFill="1" applyBorder="1" applyAlignment="1">
      <alignment vertical="center"/>
    </xf>
    <xf numFmtId="0" fontId="28" fillId="0" borderId="1" xfId="38" applyFont="1" applyFill="1" applyBorder="1" applyAlignment="1">
      <alignment horizontal="left" vertical="center"/>
    </xf>
    <xf numFmtId="0" fontId="0" fillId="0" borderId="0" xfId="0" applyFill="1"/>
    <xf numFmtId="0" fontId="27" fillId="0" borderId="1" xfId="38" applyFont="1" applyFill="1" applyBorder="1" applyAlignment="1">
      <alignment vertical="center" wrapText="1"/>
    </xf>
    <xf numFmtId="0" fontId="28" fillId="0" borderId="1" xfId="38" applyFont="1" applyFill="1" applyBorder="1" applyAlignment="1">
      <alignment horizontal="center" vertical="center" wrapText="1"/>
    </xf>
    <xf numFmtId="0" fontId="28" fillId="0" borderId="1" xfId="38" applyFont="1" applyFill="1" applyBorder="1" applyAlignment="1">
      <alignment vertical="center"/>
    </xf>
    <xf numFmtId="43" fontId="25" fillId="0" borderId="2" xfId="38" applyNumberFormat="1" applyFont="1" applyFill="1" applyBorder="1" applyAlignment="1">
      <alignment horizontal="center" vertical="center"/>
    </xf>
    <xf numFmtId="43" fontId="28" fillId="0" borderId="20" xfId="38" applyNumberFormat="1" applyFont="1" applyFill="1" applyBorder="1" applyAlignment="1">
      <alignment vertical="center"/>
    </xf>
    <xf numFmtId="43" fontId="28" fillId="0" borderId="12" xfId="38" applyNumberFormat="1" applyFont="1" applyFill="1" applyBorder="1" applyAlignment="1">
      <alignment vertical="center"/>
    </xf>
    <xf numFmtId="0" fontId="23" fillId="0" borderId="10" xfId="26" applyNumberFormat="1" applyFont="1" applyFill="1" applyBorder="1" applyAlignment="1" applyProtection="1">
      <alignment horizontal="left" vertical="center"/>
    </xf>
    <xf numFmtId="0" fontId="32" fillId="0" borderId="1" xfId="26" applyNumberFormat="1" applyFont="1" applyFill="1" applyBorder="1" applyAlignment="1" applyProtection="1">
      <alignment horizontal="center" vertical="center"/>
    </xf>
    <xf numFmtId="43" fontId="0" fillId="0" borderId="0" xfId="4" applyFont="1"/>
    <xf numFmtId="43" fontId="25" fillId="0" borderId="17" xfId="4" applyFont="1" applyFill="1" applyBorder="1" applyAlignment="1">
      <alignment horizontal="left" vertical="center"/>
    </xf>
    <xf numFmtId="43" fontId="28" fillId="0" borderId="4" xfId="38" applyNumberFormat="1" applyFont="1" applyFill="1" applyBorder="1" applyAlignment="1">
      <alignment vertical="center"/>
    </xf>
    <xf numFmtId="43" fontId="25" fillId="0" borderId="10" xfId="4" applyFont="1" applyFill="1" applyBorder="1" applyAlignment="1">
      <alignment horizontal="center" vertical="center"/>
    </xf>
    <xf numFmtId="0" fontId="25" fillId="0" borderId="20" xfId="38" applyFont="1" applyFill="1" applyBorder="1" applyAlignment="1">
      <alignment vertical="center"/>
    </xf>
    <xf numFmtId="43" fontId="25" fillId="0" borderId="50" xfId="4" applyFont="1" applyFill="1" applyBorder="1" applyAlignment="1">
      <alignment horizontal="center" vertical="center"/>
    </xf>
    <xf numFmtId="0" fontId="1" fillId="0" borderId="18" xfId="26" applyFill="1" applyBorder="1" applyAlignment="1"/>
    <xf numFmtId="0" fontId="1" fillId="0" borderId="6" xfId="26" applyFill="1" applyBorder="1" applyAlignment="1"/>
    <xf numFmtId="0" fontId="1" fillId="0" borderId="49" xfId="26" applyFill="1" applyBorder="1" applyAlignment="1"/>
    <xf numFmtId="0" fontId="25" fillId="0" borderId="50" xfId="38" applyFont="1" applyFill="1" applyBorder="1" applyAlignment="1">
      <alignment horizontal="center" vertical="center"/>
    </xf>
    <xf numFmtId="0" fontId="28" fillId="0" borderId="33" xfId="38" applyFont="1" applyFill="1" applyBorder="1" applyAlignment="1">
      <alignment horizontal="center" vertical="center"/>
    </xf>
    <xf numFmtId="0" fontId="28" fillId="0" borderId="0" xfId="38" applyFont="1" applyFill="1" applyBorder="1" applyAlignment="1">
      <alignment horizontal="center" vertical="center"/>
    </xf>
    <xf numFmtId="0" fontId="28" fillId="0" borderId="3" xfId="38" applyFont="1" applyFill="1" applyBorder="1" applyAlignment="1">
      <alignment horizontal="center" vertical="center"/>
    </xf>
    <xf numFmtId="3" fontId="28" fillId="0" borderId="29" xfId="38" applyNumberFormat="1" applyFont="1" applyFill="1" applyBorder="1" applyAlignment="1">
      <alignment horizontal="center" vertical="center"/>
    </xf>
    <xf numFmtId="3" fontId="28" fillId="0" borderId="34" xfId="38" applyNumberFormat="1" applyFont="1" applyFill="1" applyBorder="1" applyAlignment="1">
      <alignment horizontal="center" vertical="center"/>
    </xf>
    <xf numFmtId="3" fontId="28" fillId="0" borderId="30" xfId="38" applyNumberFormat="1" applyFont="1" applyFill="1" applyBorder="1" applyAlignment="1">
      <alignment horizontal="center" vertical="center"/>
    </xf>
    <xf numFmtId="3" fontId="28" fillId="0" borderId="35" xfId="38" applyNumberFormat="1" applyFont="1" applyFill="1" applyBorder="1" applyAlignment="1">
      <alignment horizontal="center" vertical="center"/>
    </xf>
    <xf numFmtId="3" fontId="28" fillId="0" borderId="28" xfId="38" applyNumberFormat="1" applyFont="1" applyFill="1" applyBorder="1" applyAlignment="1">
      <alignment horizontal="center" vertical="center"/>
    </xf>
    <xf numFmtId="3" fontId="28" fillId="0" borderId="36" xfId="38" applyNumberFormat="1" applyFont="1" applyFill="1" applyBorder="1" applyAlignment="1">
      <alignment horizontal="center" vertical="center"/>
    </xf>
    <xf numFmtId="2" fontId="26" fillId="0" borderId="0" xfId="38" applyNumberFormat="1" applyFont="1" applyFill="1" applyBorder="1" applyAlignment="1">
      <alignment horizontal="center"/>
    </xf>
    <xf numFmtId="0" fontId="28" fillId="0" borderId="37" xfId="38" applyFont="1" applyFill="1" applyBorder="1" applyAlignment="1">
      <alignment horizontal="center" vertical="center"/>
    </xf>
    <xf numFmtId="0" fontId="28" fillId="0" borderId="38" xfId="38" applyFont="1" applyFill="1" applyBorder="1" applyAlignment="1">
      <alignment horizontal="center" vertical="center"/>
    </xf>
    <xf numFmtId="0" fontId="28" fillId="0" borderId="31" xfId="38" applyFont="1" applyFill="1" applyBorder="1" applyAlignment="1">
      <alignment horizontal="center" vertical="center"/>
    </xf>
    <xf numFmtId="0" fontId="28" fillId="0" borderId="32" xfId="38" applyFont="1" applyFill="1" applyBorder="1" applyAlignment="1">
      <alignment horizontal="center" vertical="center"/>
    </xf>
    <xf numFmtId="43" fontId="28" fillId="0" borderId="31" xfId="4" applyFont="1" applyFill="1" applyBorder="1" applyAlignment="1">
      <alignment horizontal="center" vertical="center"/>
    </xf>
    <xf numFmtId="43" fontId="28" fillId="0" borderId="32" xfId="4" applyFont="1" applyFill="1" applyBorder="1" applyAlignment="1">
      <alignment horizontal="center" vertical="center"/>
    </xf>
    <xf numFmtId="43" fontId="28" fillId="0" borderId="29" xfId="4" applyFont="1" applyFill="1" applyBorder="1" applyAlignment="1">
      <alignment horizontal="center" wrapText="1"/>
    </xf>
    <xf numFmtId="43" fontId="28" fillId="0" borderId="30" xfId="4" applyFont="1" applyFill="1" applyBorder="1" applyAlignment="1">
      <alignment horizontal="center" wrapText="1"/>
    </xf>
    <xf numFmtId="0" fontId="12" fillId="0" borderId="39" xfId="32" applyFont="1" applyFill="1" applyBorder="1" applyAlignment="1">
      <alignment horizontal="center" vertical="center"/>
    </xf>
    <xf numFmtId="0" fontId="12" fillId="0" borderId="8" xfId="32" applyFont="1" applyFill="1" applyBorder="1" applyAlignment="1">
      <alignment horizontal="center" vertical="center"/>
    </xf>
    <xf numFmtId="0" fontId="11" fillId="0" borderId="39" xfId="32" applyFont="1" applyFill="1" applyBorder="1" applyAlignment="1">
      <alignment horizontal="center" vertical="center"/>
    </xf>
    <xf numFmtId="0" fontId="11" fillId="0" borderId="8" xfId="32" applyFont="1" applyFill="1" applyBorder="1" applyAlignment="1">
      <alignment horizontal="center" vertical="center"/>
    </xf>
    <xf numFmtId="0" fontId="12" fillId="0" borderId="2" xfId="32" applyFont="1" applyFill="1" applyBorder="1" applyAlignment="1">
      <alignment horizontal="center" vertical="center"/>
    </xf>
    <xf numFmtId="0" fontId="12" fillId="0" borderId="40" xfId="32" applyFont="1" applyFill="1" applyBorder="1" applyAlignment="1">
      <alignment horizontal="center" vertical="center"/>
    </xf>
    <xf numFmtId="0" fontId="12" fillId="0" borderId="41" xfId="32" applyFont="1" applyFill="1" applyBorder="1" applyAlignment="1">
      <alignment horizontal="center" vertical="center"/>
    </xf>
  </cellXfs>
  <cellStyles count="45">
    <cellStyle name="Euro" xfId="1"/>
    <cellStyle name="Euro 2" xfId="2"/>
    <cellStyle name="Euro 3" xfId="3"/>
    <cellStyle name="Milliers" xfId="4" builtinId="3"/>
    <cellStyle name="Milliers 10" xfId="5"/>
    <cellStyle name="Milliers 2" xfId="6"/>
    <cellStyle name="Milliers 2 2" xfId="7"/>
    <cellStyle name="Milliers 2 2 2" xfId="8"/>
    <cellStyle name="Milliers 2 3" xfId="9"/>
    <cellStyle name="Milliers 3" xfId="10"/>
    <cellStyle name="Milliers 3 2" xfId="11"/>
    <cellStyle name="Milliers 3 2 2" xfId="12"/>
    <cellStyle name="Milliers 4" xfId="13"/>
    <cellStyle name="Milliers 4 2" xfId="14"/>
    <cellStyle name="Milliers 5" xfId="15"/>
    <cellStyle name="Milliers 5 2" xfId="16"/>
    <cellStyle name="Milliers 6" xfId="17"/>
    <cellStyle name="Milliers 7" xfId="18"/>
    <cellStyle name="Milliers 7 2" xfId="19"/>
    <cellStyle name="Milliers 8" xfId="20"/>
    <cellStyle name="Milliers 9" xfId="21"/>
    <cellStyle name="Monétaire 2" xfId="22"/>
    <cellStyle name="Normal" xfId="0" builtinId="0"/>
    <cellStyle name="Normal 10" xfId="23"/>
    <cellStyle name="Normal 10 2" xfId="24"/>
    <cellStyle name="Normal 2" xfId="25"/>
    <cellStyle name="Normal 2 2" xfId="26"/>
    <cellStyle name="Normal 2 2 2" xfId="27"/>
    <cellStyle name="Normal 2 2 2 2" xfId="28"/>
    <cellStyle name="Normal 2 3" xfId="29"/>
    <cellStyle name="Normal 3" xfId="30"/>
    <cellStyle name="Normal 3 2" xfId="31"/>
    <cellStyle name="Normal 4" xfId="32"/>
    <cellStyle name="Normal 4 2" xfId="44"/>
    <cellStyle name="Normal 5" xfId="33"/>
    <cellStyle name="Normal 6" xfId="34"/>
    <cellStyle name="Normal 7" xfId="35"/>
    <cellStyle name="Normal 8" xfId="36"/>
    <cellStyle name="Normal 9" xfId="37"/>
    <cellStyle name="Normal_Feuil1" xfId="38"/>
    <cellStyle name="Pourcentage 2" xfId="39"/>
    <cellStyle name="Standard_Anpassen der Amortisation" xfId="40"/>
    <cellStyle name="Style 1" xfId="41"/>
    <cellStyle name="Währung [0]_Budget" xfId="42"/>
    <cellStyle name="Währung_Budget" xfId="43"/>
  </cellStyles>
  <dxfs count="0"/>
  <tableStyles count="0" defaultTableStyle="TableStyleMedium9" defaultPivotStyle="PivotStyleLight16"/>
  <colors>
    <mruColors>
      <color rgb="FFCC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1-March&#233;s%20achev&#233;s\88-Cite%20universitaire%20Tanger\1-M&#233;tr&#233;\WINDOWS\TEMP\Mand_perBA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and_perBA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1-March&#233;s%20achev&#233;s\88-Cite%20universitaire%20Tanger\1-M&#233;tr&#233;\WINDOWS\TEMP\Program%20Files\Msofficepro\Mod&#232;les\Mandat\pc_red\redwan\model\ENG_HS.xlt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NDA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P_PER"/>
      <sheetName val="BE_PER"/>
      <sheetName val="PERSONNALISER"/>
      <sheetName val="Feuil2"/>
      <sheetName val="Feuil1"/>
      <sheetName val="form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P_PER"/>
      <sheetName val="BE_PER"/>
      <sheetName val="PERSONNALISER"/>
      <sheetName val="Feuil2"/>
      <sheetName val="Feuil1"/>
      <sheetName val="form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odel_D"/>
      <sheetName val="ENG_DEP"/>
      <sheetName val="MEMOIRE"/>
      <sheetName val="Personnaliser"/>
      <sheetName val="Feuil4"/>
      <sheetName val="Feuil3"/>
      <sheetName val="Feuil2"/>
      <sheetName val="Feuil1"/>
      <sheetName val="Formul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BE_PER"/>
      <sheetName val="OP_PER"/>
      <sheetName val="Personnaliser"/>
      <sheetName val="Feuil4"/>
      <sheetName val="Feuil3"/>
      <sheetName val="Feuil2"/>
      <sheetName val="Feuil1"/>
      <sheetName val="Formul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1"/>
  <sheetViews>
    <sheetView tabSelected="1" zoomScale="115" zoomScaleNormal="115" zoomScaleSheetLayoutView="84" workbookViewId="0">
      <pane ySplit="5" topLeftCell="A204" activePane="bottomLeft" state="frozen"/>
      <selection pane="bottomLeft" activeCell="G153" sqref="G153"/>
    </sheetView>
  </sheetViews>
  <sheetFormatPr baseColWidth="10" defaultRowHeight="15"/>
  <cols>
    <col min="1" max="1" width="5.28515625" customWidth="1"/>
    <col min="2" max="2" width="48.140625" customWidth="1"/>
    <col min="3" max="3" width="4.5703125" customWidth="1"/>
    <col min="4" max="4" width="11.28515625" customWidth="1"/>
    <col min="5" max="5" width="15" customWidth="1"/>
    <col min="6" max="6" width="14.7109375" customWidth="1"/>
    <col min="7" max="7" width="17" bestFit="1" customWidth="1"/>
    <col min="8" max="8" width="15.5703125" bestFit="1" customWidth="1"/>
    <col min="9" max="9" width="11.7109375" bestFit="1" customWidth="1"/>
    <col min="10" max="10" width="17.28515625" customWidth="1"/>
  </cols>
  <sheetData>
    <row r="1" spans="1:7">
      <c r="G1" s="15"/>
    </row>
    <row r="2" spans="1:7" ht="15.75">
      <c r="A2" s="186" t="s">
        <v>353</v>
      </c>
      <c r="B2" s="186"/>
      <c r="C2" s="186"/>
      <c r="D2" s="186"/>
      <c r="E2" s="186"/>
      <c r="F2" s="186"/>
      <c r="G2" s="186"/>
    </row>
    <row r="3" spans="1:7" ht="16.5" thickBot="1">
      <c r="A3" s="2"/>
      <c r="B3" s="2"/>
      <c r="C3" s="2"/>
      <c r="D3" s="2"/>
      <c r="E3" s="2"/>
      <c r="F3" s="2"/>
      <c r="G3" s="2"/>
    </row>
    <row r="4" spans="1:7" ht="26.25" customHeight="1" thickBot="1">
      <c r="A4" s="187" t="s">
        <v>0</v>
      </c>
      <c r="B4" s="189" t="s">
        <v>1</v>
      </c>
      <c r="C4" s="189" t="s">
        <v>2</v>
      </c>
      <c r="D4" s="191" t="s">
        <v>3</v>
      </c>
      <c r="E4" s="193" t="s">
        <v>4</v>
      </c>
      <c r="F4" s="194"/>
      <c r="G4" s="189" t="s">
        <v>5</v>
      </c>
    </row>
    <row r="5" spans="1:7" ht="15.75" thickBot="1">
      <c r="A5" s="188"/>
      <c r="B5" s="190"/>
      <c r="C5" s="190"/>
      <c r="D5" s="192"/>
      <c r="E5" s="86" t="s">
        <v>6</v>
      </c>
      <c r="F5" s="87" t="s">
        <v>7</v>
      </c>
      <c r="G5" s="190"/>
    </row>
    <row r="6" spans="1:7">
      <c r="A6" s="88"/>
      <c r="B6" s="13" t="s">
        <v>8</v>
      </c>
      <c r="C6" s="89"/>
      <c r="D6" s="90"/>
      <c r="E6" s="91"/>
      <c r="F6" s="92"/>
      <c r="G6" s="93"/>
    </row>
    <row r="7" spans="1:7">
      <c r="A7" s="123"/>
      <c r="B7" s="124" t="s">
        <v>9</v>
      </c>
      <c r="C7" s="125"/>
      <c r="D7" s="126"/>
      <c r="E7" s="12"/>
      <c r="F7" s="12"/>
      <c r="G7" s="127"/>
    </row>
    <row r="8" spans="1:7">
      <c r="A8" s="128" t="s">
        <v>10</v>
      </c>
      <c r="B8" s="8" t="s">
        <v>208</v>
      </c>
      <c r="C8" s="106" t="s">
        <v>12</v>
      </c>
      <c r="D8" s="7">
        <v>800</v>
      </c>
      <c r="E8" s="10"/>
      <c r="F8" s="118"/>
      <c r="G8" s="129">
        <f>D8*E8</f>
        <v>0</v>
      </c>
    </row>
    <row r="9" spans="1:7">
      <c r="A9" s="128" t="s">
        <v>13</v>
      </c>
      <c r="B9" s="8" t="s">
        <v>14</v>
      </c>
      <c r="C9" s="106" t="s">
        <v>12</v>
      </c>
      <c r="D9" s="7">
        <v>530</v>
      </c>
      <c r="E9" s="10"/>
      <c r="F9" s="118"/>
      <c r="G9" s="129">
        <f t="shared" ref="G9:G45" si="0">D9*E9</f>
        <v>0</v>
      </c>
    </row>
    <row r="10" spans="1:7">
      <c r="A10" s="128" t="s">
        <v>15</v>
      </c>
      <c r="B10" s="8" t="s">
        <v>17</v>
      </c>
      <c r="C10" s="106" t="s">
        <v>12</v>
      </c>
      <c r="D10" s="7">
        <v>320</v>
      </c>
      <c r="E10" s="10"/>
      <c r="F10" s="118"/>
      <c r="G10" s="129">
        <f t="shared" si="0"/>
        <v>0</v>
      </c>
    </row>
    <row r="11" spans="1:7">
      <c r="A11" s="128" t="s">
        <v>16</v>
      </c>
      <c r="B11" s="8" t="s">
        <v>19</v>
      </c>
      <c r="C11" s="106" t="s">
        <v>12</v>
      </c>
      <c r="D11" s="7">
        <f>D9+D8</f>
        <v>1330</v>
      </c>
      <c r="E11" s="10"/>
      <c r="F11" s="118"/>
      <c r="G11" s="129">
        <f t="shared" si="0"/>
        <v>0</v>
      </c>
    </row>
    <row r="12" spans="1:7">
      <c r="A12" s="128"/>
      <c r="B12" s="130" t="s">
        <v>20</v>
      </c>
      <c r="C12" s="106"/>
      <c r="D12" s="7"/>
      <c r="E12" s="10"/>
      <c r="F12" s="118"/>
      <c r="G12" s="129"/>
    </row>
    <row r="13" spans="1:7">
      <c r="A13" s="128" t="s">
        <v>18</v>
      </c>
      <c r="B13" s="8" t="s">
        <v>22</v>
      </c>
      <c r="C13" s="106" t="s">
        <v>12</v>
      </c>
      <c r="D13" s="7">
        <v>30</v>
      </c>
      <c r="E13" s="10"/>
      <c r="F13" s="118"/>
      <c r="G13" s="129">
        <f t="shared" si="0"/>
        <v>0</v>
      </c>
    </row>
    <row r="14" spans="1:7">
      <c r="A14" s="128" t="s">
        <v>21</v>
      </c>
      <c r="B14" s="8" t="s">
        <v>24</v>
      </c>
      <c r="C14" s="106" t="s">
        <v>12</v>
      </c>
      <c r="D14" s="7">
        <v>380</v>
      </c>
      <c r="E14" s="10"/>
      <c r="F14" s="118"/>
      <c r="G14" s="129">
        <f t="shared" si="0"/>
        <v>0</v>
      </c>
    </row>
    <row r="15" spans="1:7">
      <c r="A15" s="128" t="s">
        <v>23</v>
      </c>
      <c r="B15" s="8" t="s">
        <v>26</v>
      </c>
      <c r="C15" s="106" t="s">
        <v>27</v>
      </c>
      <c r="D15" s="7">
        <v>80</v>
      </c>
      <c r="E15" s="10"/>
      <c r="F15" s="118"/>
      <c r="G15" s="129">
        <f t="shared" si="0"/>
        <v>0</v>
      </c>
    </row>
    <row r="16" spans="1:7">
      <c r="A16" s="128"/>
      <c r="B16" s="130" t="s">
        <v>28</v>
      </c>
      <c r="C16" s="106"/>
      <c r="D16" s="7"/>
      <c r="E16" s="9"/>
      <c r="F16" s="118"/>
      <c r="G16" s="129"/>
    </row>
    <row r="17" spans="1:7">
      <c r="A17" s="128" t="s">
        <v>25</v>
      </c>
      <c r="B17" s="130" t="s">
        <v>30</v>
      </c>
      <c r="C17" s="106"/>
      <c r="D17" s="7"/>
      <c r="E17" s="9"/>
      <c r="F17" s="118"/>
      <c r="G17" s="129"/>
    </row>
    <row r="18" spans="1:7">
      <c r="A18" s="128"/>
      <c r="B18" s="8" t="s">
        <v>31</v>
      </c>
      <c r="C18" s="106" t="s">
        <v>32</v>
      </c>
      <c r="D18" s="7">
        <v>40</v>
      </c>
      <c r="E18" s="9"/>
      <c r="F18" s="118"/>
      <c r="G18" s="129">
        <f t="shared" si="0"/>
        <v>0</v>
      </c>
    </row>
    <row r="19" spans="1:7">
      <c r="A19" s="128"/>
      <c r="B19" s="8" t="s">
        <v>33</v>
      </c>
      <c r="C19" s="106" t="s">
        <v>32</v>
      </c>
      <c r="D19" s="7">
        <v>30</v>
      </c>
      <c r="E19" s="9"/>
      <c r="F19" s="118"/>
      <c r="G19" s="129">
        <f t="shared" si="0"/>
        <v>0</v>
      </c>
    </row>
    <row r="20" spans="1:7">
      <c r="A20" s="128" t="s">
        <v>29</v>
      </c>
      <c r="B20" s="8" t="s">
        <v>35</v>
      </c>
      <c r="C20" s="106" t="s">
        <v>2</v>
      </c>
      <c r="D20" s="7">
        <v>15</v>
      </c>
      <c r="E20" s="9"/>
      <c r="F20" s="118"/>
      <c r="G20" s="129">
        <f t="shared" si="0"/>
        <v>0</v>
      </c>
    </row>
    <row r="21" spans="1:7">
      <c r="A21" s="128" t="s">
        <v>34</v>
      </c>
      <c r="B21" s="8" t="s">
        <v>37</v>
      </c>
      <c r="C21" s="106" t="s">
        <v>2</v>
      </c>
      <c r="D21" s="7">
        <v>2</v>
      </c>
      <c r="E21" s="9"/>
      <c r="F21" s="118"/>
      <c r="G21" s="129">
        <f t="shared" si="0"/>
        <v>0</v>
      </c>
    </row>
    <row r="22" spans="1:7">
      <c r="A22" s="128" t="s">
        <v>36</v>
      </c>
      <c r="B22" s="8" t="s">
        <v>39</v>
      </c>
      <c r="C22" s="106" t="s">
        <v>32</v>
      </c>
      <c r="D22" s="7">
        <v>15</v>
      </c>
      <c r="E22" s="9"/>
      <c r="F22" s="118"/>
      <c r="G22" s="129">
        <f t="shared" si="0"/>
        <v>0</v>
      </c>
    </row>
    <row r="23" spans="1:7">
      <c r="A23" s="128"/>
      <c r="B23" s="130" t="s">
        <v>40</v>
      </c>
      <c r="C23" s="106"/>
      <c r="D23" s="7"/>
      <c r="E23" s="9"/>
      <c r="F23" s="118"/>
      <c r="G23" s="129"/>
    </row>
    <row r="24" spans="1:7">
      <c r="A24" s="128" t="s">
        <v>38</v>
      </c>
      <c r="B24" s="8" t="s">
        <v>42</v>
      </c>
      <c r="C24" s="106" t="s">
        <v>27</v>
      </c>
      <c r="D24" s="7">
        <v>362</v>
      </c>
      <c r="E24" s="9"/>
      <c r="F24" s="118"/>
      <c r="G24" s="129">
        <f t="shared" si="0"/>
        <v>0</v>
      </c>
    </row>
    <row r="25" spans="1:7">
      <c r="A25" s="128" t="s">
        <v>41</v>
      </c>
      <c r="B25" s="8" t="s">
        <v>44</v>
      </c>
      <c r="C25" s="106" t="s">
        <v>27</v>
      </c>
      <c r="D25" s="7">
        <v>362</v>
      </c>
      <c r="E25" s="9"/>
      <c r="F25" s="118"/>
      <c r="G25" s="129">
        <f t="shared" si="0"/>
        <v>0</v>
      </c>
    </row>
    <row r="26" spans="1:7">
      <c r="A26" s="128"/>
      <c r="B26" s="130" t="s">
        <v>45</v>
      </c>
      <c r="C26" s="131"/>
      <c r="D26" s="7"/>
      <c r="E26" s="9"/>
      <c r="F26" s="118"/>
      <c r="G26" s="129"/>
    </row>
    <row r="27" spans="1:7">
      <c r="A27" s="128" t="s">
        <v>43</v>
      </c>
      <c r="B27" s="8" t="s">
        <v>47</v>
      </c>
      <c r="C27" s="106" t="s">
        <v>12</v>
      </c>
      <c r="D27" s="7">
        <v>190</v>
      </c>
      <c r="E27" s="9"/>
      <c r="F27" s="118"/>
      <c r="G27" s="129">
        <f t="shared" si="0"/>
        <v>0</v>
      </c>
    </row>
    <row r="28" spans="1:7">
      <c r="A28" s="128" t="s">
        <v>46</v>
      </c>
      <c r="B28" s="8" t="s">
        <v>49</v>
      </c>
      <c r="C28" s="106" t="s">
        <v>50</v>
      </c>
      <c r="D28" s="7">
        <v>16000</v>
      </c>
      <c r="E28" s="9"/>
      <c r="F28" s="118"/>
      <c r="G28" s="129">
        <f t="shared" si="0"/>
        <v>0</v>
      </c>
    </row>
    <row r="29" spans="1:7">
      <c r="A29" s="128"/>
      <c r="B29" s="130" t="s">
        <v>51</v>
      </c>
      <c r="C29" s="106"/>
      <c r="D29" s="7"/>
      <c r="E29" s="9"/>
      <c r="F29" s="118"/>
      <c r="G29" s="129"/>
    </row>
    <row r="30" spans="1:7">
      <c r="A30" s="128" t="s">
        <v>48</v>
      </c>
      <c r="B30" s="8" t="s">
        <v>53</v>
      </c>
      <c r="C30" s="132"/>
      <c r="D30" s="7"/>
      <c r="E30" s="9"/>
      <c r="F30" s="118"/>
      <c r="G30" s="129"/>
    </row>
    <row r="31" spans="1:7">
      <c r="A31" s="128"/>
      <c r="B31" s="8" t="s">
        <v>54</v>
      </c>
      <c r="C31" s="106" t="s">
        <v>12</v>
      </c>
      <c r="D31" s="7">
        <v>170</v>
      </c>
      <c r="E31" s="9"/>
      <c r="F31" s="118"/>
      <c r="G31" s="129">
        <f t="shared" si="0"/>
        <v>0</v>
      </c>
    </row>
    <row r="32" spans="1:7">
      <c r="A32" s="128" t="s">
        <v>52</v>
      </c>
      <c r="B32" s="8" t="s">
        <v>56</v>
      </c>
      <c r="C32" s="106" t="s">
        <v>27</v>
      </c>
      <c r="D32" s="7">
        <v>173</v>
      </c>
      <c r="E32" s="9"/>
      <c r="F32" s="118"/>
      <c r="G32" s="129">
        <f t="shared" si="0"/>
        <v>0</v>
      </c>
    </row>
    <row r="33" spans="1:9">
      <c r="A33" s="128"/>
      <c r="B33" s="8" t="s">
        <v>57</v>
      </c>
      <c r="C33" s="106" t="s">
        <v>27</v>
      </c>
      <c r="D33" s="7">
        <v>150</v>
      </c>
      <c r="E33" s="9"/>
      <c r="F33" s="118"/>
      <c r="G33" s="129">
        <f t="shared" si="0"/>
        <v>0</v>
      </c>
    </row>
    <row r="34" spans="1:9">
      <c r="A34" s="128" t="s">
        <v>55</v>
      </c>
      <c r="B34" s="8" t="s">
        <v>59</v>
      </c>
      <c r="C34" s="106" t="s">
        <v>50</v>
      </c>
      <c r="D34" s="7">
        <v>27000</v>
      </c>
      <c r="E34" s="9"/>
      <c r="F34" s="118"/>
      <c r="G34" s="129">
        <f t="shared" si="0"/>
        <v>0</v>
      </c>
    </row>
    <row r="35" spans="1:9">
      <c r="A35" s="128"/>
      <c r="B35" s="130" t="s">
        <v>60</v>
      </c>
      <c r="C35" s="106"/>
      <c r="D35" s="7"/>
      <c r="E35" s="9"/>
      <c r="F35" s="118"/>
      <c r="G35" s="129"/>
    </row>
    <row r="36" spans="1:9">
      <c r="A36" s="128" t="s">
        <v>58</v>
      </c>
      <c r="B36" s="8" t="s">
        <v>62</v>
      </c>
      <c r="C36" s="106" t="s">
        <v>27</v>
      </c>
      <c r="D36" s="7">
        <v>700</v>
      </c>
      <c r="E36" s="9"/>
      <c r="F36" s="118"/>
      <c r="G36" s="129">
        <f t="shared" si="0"/>
        <v>0</v>
      </c>
    </row>
    <row r="37" spans="1:9">
      <c r="A37" s="128" t="s">
        <v>61</v>
      </c>
      <c r="B37" s="8" t="s">
        <v>64</v>
      </c>
      <c r="C37" s="106" t="s">
        <v>27</v>
      </c>
      <c r="D37" s="7">
        <v>160</v>
      </c>
      <c r="E37" s="9"/>
      <c r="F37" s="118"/>
      <c r="G37" s="129">
        <f t="shared" si="0"/>
        <v>0</v>
      </c>
    </row>
    <row r="38" spans="1:9">
      <c r="A38" s="128" t="s">
        <v>63</v>
      </c>
      <c r="B38" s="8" t="s">
        <v>66</v>
      </c>
      <c r="C38" s="106" t="s">
        <v>27</v>
      </c>
      <c r="D38" s="7">
        <v>950</v>
      </c>
      <c r="E38" s="9"/>
      <c r="F38" s="118"/>
      <c r="G38" s="129">
        <f t="shared" si="0"/>
        <v>0</v>
      </c>
    </row>
    <row r="39" spans="1:9" ht="15" customHeight="1">
      <c r="A39" s="128" t="s">
        <v>65</v>
      </c>
      <c r="B39" s="117" t="s">
        <v>68</v>
      </c>
      <c r="C39" s="106" t="s">
        <v>27</v>
      </c>
      <c r="D39" s="7">
        <v>1300</v>
      </c>
      <c r="E39" s="9"/>
      <c r="F39" s="118"/>
      <c r="G39" s="129">
        <f t="shared" si="0"/>
        <v>0</v>
      </c>
    </row>
    <row r="40" spans="1:9">
      <c r="A40" s="128"/>
      <c r="B40" s="130" t="s">
        <v>69</v>
      </c>
      <c r="C40" s="106"/>
      <c r="D40" s="7"/>
      <c r="E40" s="9"/>
      <c r="F40" s="118"/>
      <c r="G40" s="129"/>
    </row>
    <row r="41" spans="1:9">
      <c r="A41" s="128" t="s">
        <v>67</v>
      </c>
      <c r="B41" s="8" t="s">
        <v>71</v>
      </c>
      <c r="C41" s="106" t="s">
        <v>32</v>
      </c>
      <c r="D41" s="7">
        <v>93</v>
      </c>
      <c r="E41" s="9"/>
      <c r="F41" s="118"/>
      <c r="G41" s="129">
        <f t="shared" si="0"/>
        <v>0</v>
      </c>
    </row>
    <row r="42" spans="1:9">
      <c r="A42" s="128" t="s">
        <v>70</v>
      </c>
      <c r="B42" s="8" t="s">
        <v>73</v>
      </c>
      <c r="C42" s="106" t="s">
        <v>32</v>
      </c>
      <c r="D42" s="7">
        <v>93</v>
      </c>
      <c r="E42" s="9"/>
      <c r="F42" s="118"/>
      <c r="G42" s="129">
        <f t="shared" si="0"/>
        <v>0</v>
      </c>
    </row>
    <row r="43" spans="1:9">
      <c r="A43" s="128" t="s">
        <v>72</v>
      </c>
      <c r="B43" s="8" t="s">
        <v>76</v>
      </c>
      <c r="C43" s="106" t="s">
        <v>27</v>
      </c>
      <c r="D43" s="7">
        <v>20</v>
      </c>
      <c r="E43" s="9"/>
      <c r="F43" s="118"/>
      <c r="G43" s="129">
        <f t="shared" si="0"/>
        <v>0</v>
      </c>
    </row>
    <row r="44" spans="1:9">
      <c r="A44" s="128" t="s">
        <v>74</v>
      </c>
      <c r="B44" s="8" t="s">
        <v>77</v>
      </c>
      <c r="C44" s="106" t="s">
        <v>27</v>
      </c>
      <c r="D44" s="7">
        <v>50</v>
      </c>
      <c r="E44" s="9"/>
      <c r="F44" s="118"/>
      <c r="G44" s="129">
        <f t="shared" si="0"/>
        <v>0</v>
      </c>
    </row>
    <row r="45" spans="1:9" ht="15.75" thickBot="1">
      <c r="A45" s="128" t="s">
        <v>75</v>
      </c>
      <c r="B45" s="8" t="s">
        <v>78</v>
      </c>
      <c r="C45" s="106" t="s">
        <v>27</v>
      </c>
      <c r="D45" s="7">
        <v>200</v>
      </c>
      <c r="E45" s="9"/>
      <c r="F45" s="118"/>
      <c r="G45" s="129">
        <f t="shared" si="0"/>
        <v>0</v>
      </c>
    </row>
    <row r="46" spans="1:9" ht="15.75" thickBot="1">
      <c r="A46" s="133"/>
      <c r="B46" s="134"/>
      <c r="C46" s="135"/>
      <c r="D46" s="136" t="s">
        <v>79</v>
      </c>
      <c r="E46" s="111"/>
      <c r="F46" s="137"/>
      <c r="G46" s="138">
        <f>SUM(G8:G45)</f>
        <v>0</v>
      </c>
      <c r="I46" s="15"/>
    </row>
    <row r="47" spans="1:9" s="1" customFormat="1">
      <c r="A47" s="128"/>
      <c r="B47" s="130" t="s">
        <v>209</v>
      </c>
      <c r="C47" s="106"/>
      <c r="D47" s="7"/>
      <c r="E47" s="110"/>
      <c r="F47" s="118"/>
      <c r="G47" s="119"/>
      <c r="I47" s="15"/>
    </row>
    <row r="48" spans="1:9" s="1" customFormat="1">
      <c r="A48" s="128" t="s">
        <v>80</v>
      </c>
      <c r="B48" s="8" t="s">
        <v>86</v>
      </c>
      <c r="C48" s="106" t="s">
        <v>27</v>
      </c>
      <c r="D48" s="110">
        <v>335</v>
      </c>
      <c r="E48" s="110"/>
      <c r="F48" s="118"/>
      <c r="G48" s="129">
        <f t="shared" ref="G48:G53" si="1">D48*E48</f>
        <v>0</v>
      </c>
      <c r="I48" s="15"/>
    </row>
    <row r="49" spans="1:9" s="1" customFormat="1">
      <c r="A49" s="128" t="s">
        <v>81</v>
      </c>
      <c r="B49" s="8" t="s">
        <v>316</v>
      </c>
      <c r="C49" s="106" t="s">
        <v>27</v>
      </c>
      <c r="D49" s="110">
        <v>335</v>
      </c>
      <c r="E49" s="110"/>
      <c r="F49" s="118"/>
      <c r="G49" s="129">
        <f t="shared" si="1"/>
        <v>0</v>
      </c>
      <c r="I49" s="15"/>
    </row>
    <row r="50" spans="1:9" s="1" customFormat="1">
      <c r="A50" s="128" t="s">
        <v>82</v>
      </c>
      <c r="B50" s="8" t="s">
        <v>317</v>
      </c>
      <c r="C50" s="106" t="s">
        <v>32</v>
      </c>
      <c r="D50" s="110">
        <v>80</v>
      </c>
      <c r="E50" s="9"/>
      <c r="F50" s="118"/>
      <c r="G50" s="129">
        <f t="shared" si="1"/>
        <v>0</v>
      </c>
      <c r="I50" s="15"/>
    </row>
    <row r="51" spans="1:9" s="1" customFormat="1">
      <c r="A51" s="128" t="s">
        <v>83</v>
      </c>
      <c r="B51" s="8" t="s">
        <v>207</v>
      </c>
      <c r="C51" s="106" t="s">
        <v>27</v>
      </c>
      <c r="D51" s="110">
        <v>96</v>
      </c>
      <c r="E51" s="9"/>
      <c r="F51" s="118"/>
      <c r="G51" s="129">
        <f t="shared" si="1"/>
        <v>0</v>
      </c>
      <c r="I51" s="15"/>
    </row>
    <row r="52" spans="1:9" s="1" customFormat="1">
      <c r="A52" s="128" t="s">
        <v>211</v>
      </c>
      <c r="B52" s="8" t="s">
        <v>210</v>
      </c>
      <c r="C52" s="106" t="s">
        <v>2</v>
      </c>
      <c r="D52" s="110">
        <v>8</v>
      </c>
      <c r="E52" s="9"/>
      <c r="F52" s="118"/>
      <c r="G52" s="129">
        <f t="shared" si="1"/>
        <v>0</v>
      </c>
      <c r="I52" s="15"/>
    </row>
    <row r="53" spans="1:9" s="1" customFormat="1" ht="15.75" thickBot="1">
      <c r="A53" s="128" t="s">
        <v>191</v>
      </c>
      <c r="B53" s="8" t="s">
        <v>138</v>
      </c>
      <c r="C53" s="106" t="s">
        <v>27</v>
      </c>
      <c r="D53" s="110">
        <v>65</v>
      </c>
      <c r="E53" s="9"/>
      <c r="F53" s="118"/>
      <c r="G53" s="129">
        <f t="shared" si="1"/>
        <v>0</v>
      </c>
      <c r="I53" s="15"/>
    </row>
    <row r="54" spans="1:9" s="1" customFormat="1" ht="15.75" thickBot="1">
      <c r="A54" s="133"/>
      <c r="B54" s="134"/>
      <c r="C54" s="135"/>
      <c r="D54" s="136" t="s">
        <v>212</v>
      </c>
      <c r="E54" s="111"/>
      <c r="F54" s="137"/>
      <c r="G54" s="138">
        <f>SUM(G48:G53)</f>
        <v>0</v>
      </c>
      <c r="I54" s="15"/>
    </row>
    <row r="55" spans="1:9" s="1" customFormat="1">
      <c r="A55" s="139"/>
      <c r="B55" s="140" t="s">
        <v>213</v>
      </c>
      <c r="C55" s="141"/>
      <c r="D55" s="141"/>
      <c r="E55" s="142"/>
      <c r="F55" s="143"/>
      <c r="G55" s="144"/>
      <c r="I55" s="15"/>
    </row>
    <row r="56" spans="1:9" s="1" customFormat="1">
      <c r="A56" s="128" t="s">
        <v>85</v>
      </c>
      <c r="B56" s="8" t="s">
        <v>214</v>
      </c>
      <c r="C56" s="106" t="s">
        <v>27</v>
      </c>
      <c r="D56" s="110">
        <v>350</v>
      </c>
      <c r="E56" s="9"/>
      <c r="F56" s="118"/>
      <c r="G56" s="129">
        <f t="shared" ref="G56:G64" si="2">D56*E56</f>
        <v>0</v>
      </c>
      <c r="I56" s="15"/>
    </row>
    <row r="57" spans="1:9" s="1" customFormat="1">
      <c r="A57" s="128" t="s">
        <v>87</v>
      </c>
      <c r="B57" s="8" t="s">
        <v>215</v>
      </c>
      <c r="C57" s="106" t="s">
        <v>32</v>
      </c>
      <c r="D57" s="110">
        <v>100</v>
      </c>
      <c r="E57" s="9"/>
      <c r="F57" s="118"/>
      <c r="G57" s="129">
        <f t="shared" si="2"/>
        <v>0</v>
      </c>
      <c r="I57" s="15"/>
    </row>
    <row r="58" spans="1:9" s="1" customFormat="1">
      <c r="A58" s="128" t="s">
        <v>88</v>
      </c>
      <c r="B58" s="8" t="s">
        <v>216</v>
      </c>
      <c r="C58" s="106" t="s">
        <v>27</v>
      </c>
      <c r="D58" s="110">
        <v>25</v>
      </c>
      <c r="E58" s="9"/>
      <c r="F58" s="118"/>
      <c r="G58" s="129">
        <f t="shared" si="2"/>
        <v>0</v>
      </c>
      <c r="I58" s="15"/>
    </row>
    <row r="59" spans="1:9" s="1" customFormat="1" ht="27" customHeight="1">
      <c r="A59" s="128" t="s">
        <v>89</v>
      </c>
      <c r="B59" s="145" t="s">
        <v>217</v>
      </c>
      <c r="C59" s="106" t="s">
        <v>32</v>
      </c>
      <c r="D59" s="110">
        <v>54</v>
      </c>
      <c r="E59" s="9"/>
      <c r="F59" s="118"/>
      <c r="G59" s="129">
        <f t="shared" si="2"/>
        <v>0</v>
      </c>
      <c r="I59" s="15"/>
    </row>
    <row r="60" spans="1:9" s="1" customFormat="1">
      <c r="A60" s="128" t="s">
        <v>139</v>
      </c>
      <c r="B60" s="8" t="s">
        <v>218</v>
      </c>
      <c r="C60" s="106" t="s">
        <v>27</v>
      </c>
      <c r="D60" s="110">
        <v>80</v>
      </c>
      <c r="E60" s="9"/>
      <c r="F60" s="118"/>
      <c r="G60" s="129">
        <f t="shared" si="2"/>
        <v>0</v>
      </c>
      <c r="I60" s="15"/>
    </row>
    <row r="61" spans="1:9" s="1" customFormat="1">
      <c r="A61" s="128" t="s">
        <v>140</v>
      </c>
      <c r="B61" s="8" t="s">
        <v>352</v>
      </c>
      <c r="C61" s="106" t="s">
        <v>27</v>
      </c>
      <c r="D61" s="110">
        <v>100</v>
      </c>
      <c r="E61" s="9"/>
      <c r="F61" s="118"/>
      <c r="G61" s="129">
        <f t="shared" si="2"/>
        <v>0</v>
      </c>
      <c r="I61" s="15"/>
    </row>
    <row r="62" spans="1:9" s="1" customFormat="1">
      <c r="A62" s="128" t="s">
        <v>219</v>
      </c>
      <c r="B62" s="8" t="s">
        <v>220</v>
      </c>
      <c r="C62" s="106" t="s">
        <v>27</v>
      </c>
      <c r="D62" s="110">
        <v>236</v>
      </c>
      <c r="E62" s="9"/>
      <c r="F62" s="118"/>
      <c r="G62" s="129">
        <f t="shared" si="2"/>
        <v>0</v>
      </c>
      <c r="I62" s="15"/>
    </row>
    <row r="63" spans="1:9" s="1" customFormat="1">
      <c r="A63" s="128" t="s">
        <v>221</v>
      </c>
      <c r="B63" s="145" t="s">
        <v>346</v>
      </c>
      <c r="C63" s="106" t="s">
        <v>27</v>
      </c>
      <c r="D63" s="110">
        <v>60</v>
      </c>
      <c r="E63" s="9"/>
      <c r="F63" s="118"/>
      <c r="G63" s="129">
        <f t="shared" si="2"/>
        <v>0</v>
      </c>
      <c r="I63" s="15"/>
    </row>
    <row r="64" spans="1:9" s="1" customFormat="1" ht="24.75" thickBot="1">
      <c r="A64" s="128" t="s">
        <v>222</v>
      </c>
      <c r="B64" s="145" t="s">
        <v>223</v>
      </c>
      <c r="C64" s="106" t="s">
        <v>27</v>
      </c>
      <c r="D64" s="110">
        <v>15</v>
      </c>
      <c r="E64" s="9"/>
      <c r="F64" s="118"/>
      <c r="G64" s="129">
        <f t="shared" si="2"/>
        <v>0</v>
      </c>
      <c r="I64" s="15"/>
    </row>
    <row r="65" spans="1:7" ht="15.75" thickBot="1">
      <c r="A65" s="133"/>
      <c r="B65" s="134"/>
      <c r="C65" s="135"/>
      <c r="D65" s="136" t="s">
        <v>84</v>
      </c>
      <c r="E65" s="111"/>
      <c r="F65" s="137"/>
      <c r="G65" s="138">
        <f>SUM(G56:G64)</f>
        <v>0</v>
      </c>
    </row>
    <row r="66" spans="1:7" s="1" customFormat="1">
      <c r="A66" s="95"/>
      <c r="B66" s="96" t="s">
        <v>224</v>
      </c>
      <c r="C66" s="97"/>
      <c r="D66" s="146"/>
      <c r="E66" s="94"/>
      <c r="F66" s="143"/>
      <c r="G66" s="144"/>
    </row>
    <row r="67" spans="1:7" s="1" customFormat="1">
      <c r="A67" s="128" t="s">
        <v>91</v>
      </c>
      <c r="B67" s="8" t="s">
        <v>225</v>
      </c>
      <c r="C67" s="106" t="s">
        <v>27</v>
      </c>
      <c r="D67" s="110">
        <v>200</v>
      </c>
      <c r="E67" s="9"/>
      <c r="F67" s="118"/>
      <c r="G67" s="129">
        <f t="shared" ref="G67:G72" si="3">D67*E67</f>
        <v>0</v>
      </c>
    </row>
    <row r="68" spans="1:7" s="1" customFormat="1">
      <c r="A68" s="128" t="s">
        <v>92</v>
      </c>
      <c r="B68" s="8" t="s">
        <v>226</v>
      </c>
      <c r="C68" s="106" t="s">
        <v>27</v>
      </c>
      <c r="D68" s="110">
        <v>40</v>
      </c>
      <c r="E68" s="9"/>
      <c r="F68" s="118"/>
      <c r="G68" s="129">
        <f t="shared" si="3"/>
        <v>0</v>
      </c>
    </row>
    <row r="69" spans="1:7" s="1" customFormat="1">
      <c r="A69" s="128" t="s">
        <v>93</v>
      </c>
      <c r="B69" s="8" t="s">
        <v>227</v>
      </c>
      <c r="C69" s="106"/>
      <c r="D69" s="110"/>
      <c r="E69" s="9"/>
      <c r="F69" s="118"/>
      <c r="G69" s="129"/>
    </row>
    <row r="70" spans="1:7" s="1" customFormat="1">
      <c r="A70" s="128"/>
      <c r="B70" s="8" t="s">
        <v>228</v>
      </c>
      <c r="C70" s="106" t="s">
        <v>27</v>
      </c>
      <c r="D70" s="110">
        <v>95</v>
      </c>
      <c r="E70" s="9"/>
      <c r="F70" s="118"/>
      <c r="G70" s="129">
        <f t="shared" si="3"/>
        <v>0</v>
      </c>
    </row>
    <row r="71" spans="1:7" s="1" customFormat="1">
      <c r="A71" s="128"/>
      <c r="B71" s="8" t="s">
        <v>229</v>
      </c>
      <c r="C71" s="106" t="s">
        <v>27</v>
      </c>
      <c r="D71" s="110">
        <v>132</v>
      </c>
      <c r="E71" s="9"/>
      <c r="F71" s="118"/>
      <c r="G71" s="129">
        <f t="shared" si="3"/>
        <v>0</v>
      </c>
    </row>
    <row r="72" spans="1:7" s="1" customFormat="1" ht="15.75" thickBot="1">
      <c r="A72" s="128" t="s">
        <v>230</v>
      </c>
      <c r="B72" s="8" t="s">
        <v>231</v>
      </c>
      <c r="C72" s="106" t="s">
        <v>27</v>
      </c>
      <c r="D72" s="110">
        <v>12</v>
      </c>
      <c r="E72" s="9"/>
      <c r="F72" s="118"/>
      <c r="G72" s="129">
        <f t="shared" si="3"/>
        <v>0</v>
      </c>
    </row>
    <row r="73" spans="1:7" s="1" customFormat="1" ht="15.75" thickBot="1">
      <c r="A73" s="133"/>
      <c r="B73" s="134"/>
      <c r="C73" s="135"/>
      <c r="D73" s="136" t="s">
        <v>232</v>
      </c>
      <c r="E73" s="111"/>
      <c r="F73" s="137"/>
      <c r="G73" s="138">
        <f>SUM(G67:G72)</f>
        <v>0</v>
      </c>
    </row>
    <row r="74" spans="1:7" s="1" customFormat="1" ht="15.75" thickBot="1">
      <c r="A74" s="102"/>
      <c r="B74" s="107" t="s">
        <v>233</v>
      </c>
      <c r="C74" s="103"/>
      <c r="D74" s="103"/>
      <c r="E74" s="104"/>
      <c r="F74" s="147"/>
      <c r="G74" s="148">
        <f t="shared" ref="G74:G90" si="4">D74*E74</f>
        <v>0</v>
      </c>
    </row>
    <row r="75" spans="1:7" s="1" customFormat="1">
      <c r="A75" s="139"/>
      <c r="B75" s="140" t="s">
        <v>90</v>
      </c>
      <c r="C75" s="141"/>
      <c r="D75" s="141"/>
      <c r="E75" s="149"/>
      <c r="F75" s="150"/>
      <c r="G75" s="151">
        <f t="shared" si="4"/>
        <v>0</v>
      </c>
    </row>
    <row r="76" spans="1:7" s="1" customFormat="1">
      <c r="A76" s="98" t="s">
        <v>97</v>
      </c>
      <c r="B76" s="101" t="s">
        <v>241</v>
      </c>
      <c r="C76" s="99" t="s">
        <v>2</v>
      </c>
      <c r="D76" s="99">
        <v>4</v>
      </c>
      <c r="E76" s="108"/>
      <c r="F76" s="118"/>
      <c r="G76" s="129">
        <f t="shared" si="4"/>
        <v>0</v>
      </c>
    </row>
    <row r="77" spans="1:7" s="1" customFormat="1">
      <c r="A77" s="98" t="s">
        <v>102</v>
      </c>
      <c r="B77" s="101" t="s">
        <v>242</v>
      </c>
      <c r="C77" s="99"/>
      <c r="D77" s="99"/>
      <c r="E77" s="108"/>
      <c r="F77" s="118"/>
      <c r="G77" s="129">
        <f t="shared" si="4"/>
        <v>0</v>
      </c>
    </row>
    <row r="78" spans="1:7" s="1" customFormat="1">
      <c r="A78" s="98"/>
      <c r="B78" s="101" t="s">
        <v>234</v>
      </c>
      <c r="C78" s="99" t="s">
        <v>2</v>
      </c>
      <c r="D78" s="99">
        <v>4</v>
      </c>
      <c r="E78" s="108"/>
      <c r="F78" s="118"/>
      <c r="G78" s="129">
        <f t="shared" si="4"/>
        <v>0</v>
      </c>
    </row>
    <row r="79" spans="1:7" s="1" customFormat="1">
      <c r="A79" s="98"/>
      <c r="B79" s="101" t="s">
        <v>235</v>
      </c>
      <c r="C79" s="99" t="s">
        <v>2</v>
      </c>
      <c r="D79" s="99">
        <v>2</v>
      </c>
      <c r="E79" s="108"/>
      <c r="F79" s="118"/>
      <c r="G79" s="129">
        <f t="shared" si="4"/>
        <v>0</v>
      </c>
    </row>
    <row r="80" spans="1:7" s="1" customFormat="1">
      <c r="A80" s="98"/>
      <c r="B80" s="101" t="s">
        <v>236</v>
      </c>
      <c r="C80" s="99" t="s">
        <v>2</v>
      </c>
      <c r="D80" s="99">
        <v>8</v>
      </c>
      <c r="E80" s="108"/>
      <c r="F80" s="118"/>
      <c r="G80" s="129">
        <f t="shared" si="4"/>
        <v>0</v>
      </c>
    </row>
    <row r="81" spans="1:10" s="1" customFormat="1">
      <c r="A81" s="98" t="s">
        <v>103</v>
      </c>
      <c r="B81" s="101" t="s">
        <v>237</v>
      </c>
      <c r="C81" s="99" t="s">
        <v>27</v>
      </c>
      <c r="D81" s="99">
        <v>30</v>
      </c>
      <c r="E81" s="108"/>
      <c r="F81" s="118"/>
      <c r="G81" s="129">
        <f t="shared" si="4"/>
        <v>0</v>
      </c>
    </row>
    <row r="82" spans="1:10" s="1" customFormat="1">
      <c r="A82" s="98" t="s">
        <v>238</v>
      </c>
      <c r="B82" s="100" t="s">
        <v>94</v>
      </c>
      <c r="C82" s="99"/>
      <c r="D82" s="108"/>
      <c r="E82" s="108"/>
      <c r="F82" s="118"/>
      <c r="G82" s="129">
        <f t="shared" si="4"/>
        <v>0</v>
      </c>
    </row>
    <row r="83" spans="1:10" s="1" customFormat="1">
      <c r="A83" s="98" t="s">
        <v>106</v>
      </c>
      <c r="B83" s="101" t="s">
        <v>239</v>
      </c>
      <c r="C83" s="106"/>
      <c r="D83" s="7"/>
      <c r="E83" s="108"/>
      <c r="F83" s="118"/>
      <c r="G83" s="129">
        <f t="shared" si="4"/>
        <v>0</v>
      </c>
    </row>
    <row r="84" spans="1:10" s="1" customFormat="1">
      <c r="A84" s="105"/>
      <c r="B84" s="101" t="s">
        <v>243</v>
      </c>
      <c r="C84" s="106" t="s">
        <v>2</v>
      </c>
      <c r="D84" s="7">
        <v>24</v>
      </c>
      <c r="E84" s="7"/>
      <c r="F84" s="118"/>
      <c r="G84" s="129">
        <f t="shared" si="4"/>
        <v>0</v>
      </c>
    </row>
    <row r="85" spans="1:10" s="1" customFormat="1">
      <c r="A85" s="105"/>
      <c r="B85" s="101" t="s">
        <v>347</v>
      </c>
      <c r="C85" s="106" t="s">
        <v>2</v>
      </c>
      <c r="D85" s="7">
        <v>4</v>
      </c>
      <c r="E85" s="7"/>
      <c r="F85" s="118"/>
      <c r="G85" s="129">
        <f t="shared" si="4"/>
        <v>0</v>
      </c>
    </row>
    <row r="86" spans="1:10" s="1" customFormat="1">
      <c r="A86" s="105"/>
      <c r="B86" s="101" t="s">
        <v>245</v>
      </c>
      <c r="C86" s="106" t="s">
        <v>2</v>
      </c>
      <c r="D86" s="7">
        <v>4</v>
      </c>
      <c r="E86" s="7"/>
      <c r="F86" s="118"/>
      <c r="G86" s="129">
        <f t="shared" si="4"/>
        <v>0</v>
      </c>
    </row>
    <row r="87" spans="1:10" s="1" customFormat="1">
      <c r="A87" s="105"/>
      <c r="B87" s="101" t="s">
        <v>244</v>
      </c>
      <c r="C87" s="106" t="s">
        <v>2</v>
      </c>
      <c r="D87" s="7">
        <v>8</v>
      </c>
      <c r="E87" s="7"/>
      <c r="F87" s="118"/>
      <c r="G87" s="129">
        <f t="shared" si="4"/>
        <v>0</v>
      </c>
    </row>
    <row r="88" spans="1:10" s="1" customFormat="1">
      <c r="A88" s="98"/>
      <c r="B88" s="100" t="s">
        <v>240</v>
      </c>
      <c r="C88" s="99"/>
      <c r="D88" s="99"/>
      <c r="E88" s="108"/>
      <c r="F88" s="118"/>
      <c r="G88" s="129">
        <f t="shared" si="4"/>
        <v>0</v>
      </c>
    </row>
    <row r="89" spans="1:10" s="1" customFormat="1">
      <c r="A89" s="128" t="s">
        <v>107</v>
      </c>
      <c r="B89" s="8" t="s">
        <v>246</v>
      </c>
      <c r="C89" s="99" t="s">
        <v>32</v>
      </c>
      <c r="D89" s="99">
        <v>10</v>
      </c>
      <c r="E89" s="108"/>
      <c r="F89" s="118"/>
      <c r="G89" s="129">
        <f t="shared" si="4"/>
        <v>0</v>
      </c>
    </row>
    <row r="90" spans="1:10" s="1" customFormat="1" ht="15.75" thickBot="1">
      <c r="A90" s="152" t="s">
        <v>109</v>
      </c>
      <c r="B90" s="153" t="s">
        <v>247</v>
      </c>
      <c r="C90" s="154" t="s">
        <v>27</v>
      </c>
      <c r="D90" s="154">
        <v>55</v>
      </c>
      <c r="E90" s="155"/>
      <c r="F90" s="122"/>
      <c r="G90" s="156">
        <f t="shared" si="4"/>
        <v>0</v>
      </c>
    </row>
    <row r="91" spans="1:10" ht="15.75" thickBot="1">
      <c r="A91" s="133"/>
      <c r="B91" s="134"/>
      <c r="C91" s="135"/>
      <c r="D91" s="136" t="s">
        <v>95</v>
      </c>
      <c r="E91" s="111"/>
      <c r="F91" s="137"/>
      <c r="G91" s="138">
        <f>SUM(G74:G90)</f>
        <v>0</v>
      </c>
      <c r="H91" s="1"/>
      <c r="I91" s="1"/>
      <c r="J91" s="1"/>
    </row>
    <row r="92" spans="1:10" s="1" customFormat="1">
      <c r="A92" s="128"/>
      <c r="B92" s="130" t="s">
        <v>96</v>
      </c>
      <c r="C92" s="106"/>
      <c r="D92" s="7"/>
      <c r="E92" s="110"/>
      <c r="F92" s="118"/>
      <c r="G92" s="144"/>
    </row>
    <row r="93" spans="1:10" s="1" customFormat="1">
      <c r="A93" s="128" t="s">
        <v>127</v>
      </c>
      <c r="B93" s="130" t="s">
        <v>98</v>
      </c>
      <c r="C93" s="106"/>
      <c r="D93" s="7"/>
      <c r="E93" s="110"/>
      <c r="F93" s="118"/>
      <c r="G93" s="144"/>
    </row>
    <row r="94" spans="1:10" s="1" customFormat="1">
      <c r="A94" s="128"/>
      <c r="B94" s="8" t="s">
        <v>99</v>
      </c>
      <c r="C94" s="106" t="s">
        <v>100</v>
      </c>
      <c r="D94" s="7">
        <v>1</v>
      </c>
      <c r="E94" s="9"/>
      <c r="F94" s="118"/>
      <c r="G94" s="129">
        <f t="shared" ref="G94:G141" si="5">D94*E94</f>
        <v>0</v>
      </c>
    </row>
    <row r="95" spans="1:10" s="1" customFormat="1">
      <c r="A95" s="128"/>
      <c r="B95" s="117" t="s">
        <v>101</v>
      </c>
      <c r="C95" s="106" t="s">
        <v>100</v>
      </c>
      <c r="D95" s="7">
        <v>1</v>
      </c>
      <c r="E95" s="9"/>
      <c r="F95" s="118"/>
      <c r="G95" s="129">
        <f t="shared" si="5"/>
        <v>0</v>
      </c>
    </row>
    <row r="96" spans="1:10" s="1" customFormat="1">
      <c r="A96" s="128" t="s">
        <v>129</v>
      </c>
      <c r="B96" s="157" t="s">
        <v>298</v>
      </c>
      <c r="C96" s="106" t="s">
        <v>100</v>
      </c>
      <c r="D96" s="7">
        <v>1</v>
      </c>
      <c r="E96" s="110"/>
      <c r="F96" s="118"/>
      <c r="G96" s="129">
        <f t="shared" si="5"/>
        <v>0</v>
      </c>
    </row>
    <row r="97" spans="1:7" s="1" customFormat="1">
      <c r="A97" s="128" t="s">
        <v>130</v>
      </c>
      <c r="B97" s="157" t="s">
        <v>104</v>
      </c>
      <c r="C97" s="106"/>
      <c r="D97" s="7"/>
      <c r="E97" s="7"/>
      <c r="F97" s="118"/>
      <c r="G97" s="129">
        <f t="shared" si="5"/>
        <v>0</v>
      </c>
    </row>
    <row r="98" spans="1:7" s="1" customFormat="1">
      <c r="A98" s="128"/>
      <c r="B98" s="8" t="s">
        <v>318</v>
      </c>
      <c r="C98" s="106" t="s">
        <v>105</v>
      </c>
      <c r="D98" s="7">
        <v>210</v>
      </c>
      <c r="E98" s="7"/>
      <c r="F98" s="118"/>
      <c r="G98" s="129">
        <f t="shared" si="5"/>
        <v>0</v>
      </c>
    </row>
    <row r="99" spans="1:7" s="1" customFormat="1">
      <c r="A99" s="128"/>
      <c r="B99" s="8" t="s">
        <v>319</v>
      </c>
      <c r="C99" s="106" t="s">
        <v>105</v>
      </c>
      <c r="D99" s="7">
        <v>170</v>
      </c>
      <c r="E99" s="7"/>
      <c r="F99" s="118"/>
      <c r="G99" s="129">
        <f t="shared" si="5"/>
        <v>0</v>
      </c>
    </row>
    <row r="100" spans="1:7" s="1" customFormat="1">
      <c r="A100" s="128" t="s">
        <v>131</v>
      </c>
      <c r="B100" s="157" t="s">
        <v>299</v>
      </c>
      <c r="C100" s="106" t="s">
        <v>105</v>
      </c>
      <c r="D100" s="7">
        <v>180</v>
      </c>
      <c r="E100" s="110"/>
      <c r="F100" s="118"/>
      <c r="G100" s="129">
        <f t="shared" si="5"/>
        <v>0</v>
      </c>
    </row>
    <row r="101" spans="1:7" s="1" customFormat="1">
      <c r="A101" s="128" t="s">
        <v>133</v>
      </c>
      <c r="B101" s="157" t="s">
        <v>108</v>
      </c>
      <c r="C101" s="106" t="s">
        <v>100</v>
      </c>
      <c r="D101" s="7">
        <v>1</v>
      </c>
      <c r="E101" s="110"/>
      <c r="F101" s="118"/>
      <c r="G101" s="129">
        <f t="shared" si="5"/>
        <v>0</v>
      </c>
    </row>
    <row r="102" spans="1:7" s="1" customFormat="1">
      <c r="A102" s="128" t="s">
        <v>248</v>
      </c>
      <c r="B102" s="157" t="s">
        <v>110</v>
      </c>
      <c r="C102" s="106"/>
      <c r="D102" s="7"/>
      <c r="E102" s="9"/>
      <c r="F102" s="118"/>
      <c r="G102" s="129">
        <f t="shared" si="5"/>
        <v>0</v>
      </c>
    </row>
    <row r="103" spans="1:7" s="1" customFormat="1">
      <c r="A103" s="158"/>
      <c r="B103" s="8" t="s">
        <v>111</v>
      </c>
      <c r="C103" s="106" t="s">
        <v>2</v>
      </c>
      <c r="D103" s="7">
        <v>10</v>
      </c>
      <c r="E103" s="9"/>
      <c r="F103" s="118"/>
      <c r="G103" s="129">
        <f t="shared" si="5"/>
        <v>0</v>
      </c>
    </row>
    <row r="104" spans="1:7" s="1" customFormat="1">
      <c r="A104" s="158"/>
      <c r="B104" s="8" t="s">
        <v>112</v>
      </c>
      <c r="C104" s="106" t="s">
        <v>2</v>
      </c>
      <c r="D104" s="7">
        <v>124</v>
      </c>
      <c r="E104" s="9"/>
      <c r="F104" s="118"/>
      <c r="G104" s="129">
        <f t="shared" si="5"/>
        <v>0</v>
      </c>
    </row>
    <row r="105" spans="1:7" s="1" customFormat="1">
      <c r="A105" s="128"/>
      <c r="B105" s="8" t="s">
        <v>113</v>
      </c>
      <c r="C105" s="106" t="s">
        <v>2</v>
      </c>
      <c r="D105" s="7">
        <v>7</v>
      </c>
      <c r="E105" s="9"/>
      <c r="F105" s="118"/>
      <c r="G105" s="129">
        <f t="shared" si="5"/>
        <v>0</v>
      </c>
    </row>
    <row r="106" spans="1:7" s="1" customFormat="1">
      <c r="A106" s="128"/>
      <c r="B106" s="8" t="s">
        <v>114</v>
      </c>
      <c r="C106" s="106" t="s">
        <v>2</v>
      </c>
      <c r="D106" s="7">
        <v>42</v>
      </c>
      <c r="E106" s="9"/>
      <c r="F106" s="118"/>
      <c r="G106" s="129">
        <f t="shared" si="5"/>
        <v>0</v>
      </c>
    </row>
    <row r="107" spans="1:7" s="1" customFormat="1">
      <c r="A107" s="128" t="s">
        <v>249</v>
      </c>
      <c r="B107" s="157" t="s">
        <v>115</v>
      </c>
      <c r="C107" s="106"/>
      <c r="D107" s="7"/>
      <c r="E107" s="9"/>
      <c r="F107" s="118"/>
      <c r="G107" s="129">
        <f t="shared" si="5"/>
        <v>0</v>
      </c>
    </row>
    <row r="108" spans="1:7" s="1" customFormat="1">
      <c r="A108" s="158"/>
      <c r="B108" s="8" t="s">
        <v>329</v>
      </c>
      <c r="C108" s="106" t="s">
        <v>2</v>
      </c>
      <c r="D108" s="7">
        <v>2</v>
      </c>
      <c r="E108" s="9"/>
      <c r="F108" s="118"/>
      <c r="G108" s="129">
        <f t="shared" si="5"/>
        <v>0</v>
      </c>
    </row>
    <row r="109" spans="1:7" s="1" customFormat="1">
      <c r="A109" s="128"/>
      <c r="B109" s="8" t="s">
        <v>330</v>
      </c>
      <c r="C109" s="106" t="s">
        <v>2</v>
      </c>
      <c r="D109" s="7">
        <v>1</v>
      </c>
      <c r="E109" s="9"/>
      <c r="F109" s="118"/>
      <c r="G109" s="129">
        <f t="shared" si="5"/>
        <v>0</v>
      </c>
    </row>
    <row r="110" spans="1:7" s="1" customFormat="1">
      <c r="A110" s="128"/>
      <c r="B110" s="8" t="s">
        <v>331</v>
      </c>
      <c r="C110" s="106" t="s">
        <v>2</v>
      </c>
      <c r="D110" s="7">
        <v>10</v>
      </c>
      <c r="E110" s="9"/>
      <c r="F110" s="118"/>
      <c r="G110" s="129">
        <f t="shared" si="5"/>
        <v>0</v>
      </c>
    </row>
    <row r="111" spans="1:7" s="1" customFormat="1">
      <c r="A111" s="128"/>
      <c r="B111" s="8" t="s">
        <v>332</v>
      </c>
      <c r="C111" s="106" t="s">
        <v>2</v>
      </c>
      <c r="D111" s="7">
        <v>3</v>
      </c>
      <c r="E111" s="9"/>
      <c r="F111" s="118"/>
      <c r="G111" s="129">
        <f t="shared" si="5"/>
        <v>0</v>
      </c>
    </row>
    <row r="112" spans="1:7" s="1" customFormat="1">
      <c r="A112" s="128"/>
      <c r="B112" s="8" t="s">
        <v>333</v>
      </c>
      <c r="C112" s="106" t="s">
        <v>2</v>
      </c>
      <c r="D112" s="7">
        <v>49</v>
      </c>
      <c r="E112" s="9"/>
      <c r="F112" s="118"/>
      <c r="G112" s="129">
        <f t="shared" si="5"/>
        <v>0</v>
      </c>
    </row>
    <row r="113" spans="1:7" s="1" customFormat="1">
      <c r="A113" s="128"/>
      <c r="B113" s="8" t="s">
        <v>334</v>
      </c>
      <c r="C113" s="106" t="s">
        <v>2</v>
      </c>
      <c r="D113" s="7">
        <v>4</v>
      </c>
      <c r="E113" s="9"/>
      <c r="F113" s="118"/>
      <c r="G113" s="129">
        <f t="shared" si="5"/>
        <v>0</v>
      </c>
    </row>
    <row r="114" spans="1:7" s="1" customFormat="1">
      <c r="A114" s="128"/>
      <c r="B114" s="8" t="s">
        <v>335</v>
      </c>
      <c r="C114" s="106" t="s">
        <v>2</v>
      </c>
      <c r="D114" s="7">
        <v>4</v>
      </c>
      <c r="E114" s="9"/>
      <c r="F114" s="118"/>
      <c r="G114" s="129">
        <f t="shared" si="5"/>
        <v>0</v>
      </c>
    </row>
    <row r="115" spans="1:7" s="1" customFormat="1">
      <c r="A115" s="128"/>
      <c r="B115" s="8" t="s">
        <v>336</v>
      </c>
      <c r="C115" s="106" t="s">
        <v>2</v>
      </c>
      <c r="D115" s="7">
        <v>10</v>
      </c>
      <c r="E115" s="9"/>
      <c r="F115" s="118"/>
      <c r="G115" s="129">
        <f t="shared" si="5"/>
        <v>0</v>
      </c>
    </row>
    <row r="116" spans="1:7" s="1" customFormat="1">
      <c r="A116" s="128" t="s">
        <v>250</v>
      </c>
      <c r="B116" s="159" t="s">
        <v>327</v>
      </c>
      <c r="C116" s="106"/>
      <c r="D116" s="7"/>
      <c r="E116" s="110"/>
      <c r="F116" s="118"/>
      <c r="G116" s="129"/>
    </row>
    <row r="117" spans="1:7" s="109" customFormat="1" ht="24">
      <c r="A117" s="3"/>
      <c r="B117" s="160" t="s">
        <v>328</v>
      </c>
      <c r="C117" s="106"/>
      <c r="D117" s="7"/>
      <c r="E117" s="110"/>
      <c r="F117" s="118"/>
      <c r="G117" s="129"/>
    </row>
    <row r="118" spans="1:7" s="1" customFormat="1">
      <c r="A118" s="158"/>
      <c r="B118" s="145" t="s">
        <v>337</v>
      </c>
      <c r="C118" s="106" t="s">
        <v>2</v>
      </c>
      <c r="D118" s="7">
        <v>1</v>
      </c>
      <c r="E118" s="110"/>
      <c r="F118" s="118"/>
      <c r="G118" s="129">
        <f t="shared" si="5"/>
        <v>0</v>
      </c>
    </row>
    <row r="119" spans="1:7" s="1" customFormat="1">
      <c r="A119" s="128"/>
      <c r="B119" s="145" t="s">
        <v>338</v>
      </c>
      <c r="C119" s="106" t="s">
        <v>2</v>
      </c>
      <c r="D119" s="7">
        <v>1</v>
      </c>
      <c r="E119" s="110"/>
      <c r="F119" s="118"/>
      <c r="G119" s="129">
        <f t="shared" si="5"/>
        <v>0</v>
      </c>
    </row>
    <row r="120" spans="1:7" s="1" customFormat="1">
      <c r="A120" s="128"/>
      <c r="B120" s="145" t="s">
        <v>339</v>
      </c>
      <c r="C120" s="106" t="s">
        <v>2</v>
      </c>
      <c r="D120" s="7">
        <v>2</v>
      </c>
      <c r="E120" s="110"/>
      <c r="F120" s="118"/>
      <c r="G120" s="129">
        <f t="shared" si="5"/>
        <v>0</v>
      </c>
    </row>
    <row r="121" spans="1:7" s="1" customFormat="1">
      <c r="A121" s="128"/>
      <c r="B121" s="145" t="s">
        <v>340</v>
      </c>
      <c r="C121" s="106" t="s">
        <v>2</v>
      </c>
      <c r="D121" s="7">
        <v>105</v>
      </c>
      <c r="E121" s="110"/>
      <c r="F121" s="118"/>
      <c r="G121" s="129">
        <f t="shared" si="5"/>
        <v>0</v>
      </c>
    </row>
    <row r="122" spans="1:7" s="1" customFormat="1">
      <c r="A122" s="128"/>
      <c r="B122" s="145" t="s">
        <v>341</v>
      </c>
      <c r="C122" s="106" t="s">
        <v>2</v>
      </c>
      <c r="D122" s="7">
        <v>15</v>
      </c>
      <c r="E122" s="110"/>
      <c r="F122" s="118"/>
      <c r="G122" s="129">
        <f t="shared" si="5"/>
        <v>0</v>
      </c>
    </row>
    <row r="123" spans="1:7" s="1" customFormat="1">
      <c r="A123" s="128"/>
      <c r="B123" s="145" t="s">
        <v>342</v>
      </c>
      <c r="C123" s="106" t="s">
        <v>2</v>
      </c>
      <c r="D123" s="7">
        <v>10</v>
      </c>
      <c r="E123" s="110"/>
      <c r="F123" s="118"/>
      <c r="G123" s="129">
        <f t="shared" si="5"/>
        <v>0</v>
      </c>
    </row>
    <row r="124" spans="1:7" s="1" customFormat="1">
      <c r="A124" s="128" t="s">
        <v>251</v>
      </c>
      <c r="B124" s="161" t="s">
        <v>116</v>
      </c>
      <c r="C124" s="106"/>
      <c r="D124" s="7"/>
      <c r="E124" s="110"/>
      <c r="F124" s="118"/>
      <c r="G124" s="129">
        <f t="shared" si="5"/>
        <v>0</v>
      </c>
    </row>
    <row r="125" spans="1:7" s="1" customFormat="1">
      <c r="A125" s="158"/>
      <c r="B125" s="145" t="s">
        <v>343</v>
      </c>
      <c r="C125" s="106" t="s">
        <v>2</v>
      </c>
      <c r="D125" s="162">
        <v>4</v>
      </c>
      <c r="E125" s="110"/>
      <c r="F125" s="118"/>
      <c r="G125" s="129">
        <f t="shared" si="5"/>
        <v>0</v>
      </c>
    </row>
    <row r="126" spans="1:7" s="1" customFormat="1">
      <c r="A126" s="128"/>
      <c r="B126" s="145" t="s">
        <v>344</v>
      </c>
      <c r="C126" s="106" t="s">
        <v>2</v>
      </c>
      <c r="D126" s="162">
        <v>4</v>
      </c>
      <c r="E126" s="110"/>
      <c r="F126" s="118"/>
      <c r="G126" s="129">
        <f t="shared" si="5"/>
        <v>0</v>
      </c>
    </row>
    <row r="127" spans="1:7" s="1" customFormat="1" ht="24">
      <c r="A127" s="128"/>
      <c r="B127" s="145" t="s">
        <v>117</v>
      </c>
      <c r="C127" s="106" t="s">
        <v>2</v>
      </c>
      <c r="D127" s="162">
        <v>1</v>
      </c>
      <c r="E127" s="110"/>
      <c r="F127" s="118"/>
      <c r="G127" s="129">
        <f t="shared" si="5"/>
        <v>0</v>
      </c>
    </row>
    <row r="128" spans="1:7" s="1" customFormat="1" ht="25.5" customHeight="1">
      <c r="A128" s="128" t="s">
        <v>252</v>
      </c>
      <c r="B128" s="130" t="s">
        <v>118</v>
      </c>
      <c r="C128" s="106"/>
      <c r="D128" s="162"/>
      <c r="E128" s="110"/>
      <c r="F128" s="118"/>
      <c r="G128" s="129"/>
    </row>
    <row r="129" spans="1:7" s="1" customFormat="1">
      <c r="A129" s="158"/>
      <c r="B129" s="8" t="s">
        <v>300</v>
      </c>
      <c r="C129" s="106" t="s">
        <v>119</v>
      </c>
      <c r="D129" s="162">
        <v>1</v>
      </c>
      <c r="E129" s="110"/>
      <c r="F129" s="118"/>
      <c r="G129" s="129">
        <f t="shared" si="5"/>
        <v>0</v>
      </c>
    </row>
    <row r="130" spans="1:7" s="1" customFormat="1">
      <c r="A130" s="128"/>
      <c r="B130" s="8" t="s">
        <v>320</v>
      </c>
      <c r="C130" s="106" t="s">
        <v>2</v>
      </c>
      <c r="D130" s="162">
        <v>1</v>
      </c>
      <c r="E130" s="110"/>
      <c r="F130" s="118"/>
      <c r="G130" s="129">
        <f t="shared" si="5"/>
        <v>0</v>
      </c>
    </row>
    <row r="131" spans="1:7" s="1" customFormat="1">
      <c r="A131" s="128"/>
      <c r="B131" s="8" t="s">
        <v>322</v>
      </c>
      <c r="C131" s="106">
        <v>1</v>
      </c>
      <c r="D131" s="162">
        <v>1</v>
      </c>
      <c r="E131" s="110"/>
      <c r="F131" s="118"/>
      <c r="G131" s="129">
        <f t="shared" si="5"/>
        <v>0</v>
      </c>
    </row>
    <row r="132" spans="1:7" s="1" customFormat="1">
      <c r="A132" s="128"/>
      <c r="B132" s="8" t="s">
        <v>321</v>
      </c>
      <c r="C132" s="106" t="s">
        <v>105</v>
      </c>
      <c r="D132" s="162">
        <v>230</v>
      </c>
      <c r="E132" s="110"/>
      <c r="F132" s="118"/>
      <c r="G132" s="129">
        <f t="shared" si="5"/>
        <v>0</v>
      </c>
    </row>
    <row r="133" spans="1:7" s="1" customFormat="1">
      <c r="A133" s="128"/>
      <c r="B133" s="8" t="s">
        <v>323</v>
      </c>
      <c r="C133" s="106" t="s">
        <v>105</v>
      </c>
      <c r="D133" s="162">
        <v>75</v>
      </c>
      <c r="E133" s="110"/>
      <c r="F133" s="118"/>
      <c r="G133" s="129">
        <f t="shared" si="5"/>
        <v>0</v>
      </c>
    </row>
    <row r="134" spans="1:7" s="1" customFormat="1">
      <c r="A134" s="128"/>
      <c r="B134" s="8" t="s">
        <v>324</v>
      </c>
      <c r="C134" s="106" t="s">
        <v>2</v>
      </c>
      <c r="D134" s="162">
        <v>5</v>
      </c>
      <c r="E134" s="110"/>
      <c r="F134" s="118"/>
      <c r="G134" s="129">
        <f t="shared" si="5"/>
        <v>0</v>
      </c>
    </row>
    <row r="135" spans="1:7" s="1" customFormat="1">
      <c r="A135" s="128"/>
      <c r="B135" s="8" t="s">
        <v>120</v>
      </c>
      <c r="C135" s="106" t="s">
        <v>119</v>
      </c>
      <c r="D135" s="162">
        <v>1</v>
      </c>
      <c r="E135" s="110"/>
      <c r="F135" s="118"/>
      <c r="G135" s="129">
        <f t="shared" si="5"/>
        <v>0</v>
      </c>
    </row>
    <row r="136" spans="1:7" s="1" customFormat="1">
      <c r="A136" s="128" t="s">
        <v>253</v>
      </c>
      <c r="B136" s="130" t="s">
        <v>121</v>
      </c>
      <c r="C136" s="106"/>
      <c r="D136" s="162"/>
      <c r="E136" s="110"/>
      <c r="F136" s="118"/>
      <c r="G136" s="129"/>
    </row>
    <row r="137" spans="1:7" s="1" customFormat="1">
      <c r="A137" s="128"/>
      <c r="B137" s="145" t="s">
        <v>325</v>
      </c>
      <c r="C137" s="106" t="s">
        <v>119</v>
      </c>
      <c r="D137" s="162">
        <v>1</v>
      </c>
      <c r="E137" s="110"/>
      <c r="F137" s="118"/>
      <c r="G137" s="129">
        <f t="shared" si="5"/>
        <v>0</v>
      </c>
    </row>
    <row r="138" spans="1:7" s="1" customFormat="1">
      <c r="A138" s="128"/>
      <c r="B138" s="8" t="s">
        <v>122</v>
      </c>
      <c r="C138" s="106" t="s">
        <v>2</v>
      </c>
      <c r="D138" s="162">
        <v>7</v>
      </c>
      <c r="E138" s="110"/>
      <c r="F138" s="118"/>
      <c r="G138" s="129">
        <f t="shared" si="5"/>
        <v>0</v>
      </c>
    </row>
    <row r="139" spans="1:7" s="1" customFormat="1">
      <c r="A139" s="128"/>
      <c r="B139" s="8" t="s">
        <v>326</v>
      </c>
      <c r="C139" s="106" t="s">
        <v>2</v>
      </c>
      <c r="D139" s="162">
        <v>5</v>
      </c>
      <c r="E139" s="110"/>
      <c r="F139" s="118"/>
      <c r="G139" s="129">
        <f t="shared" si="5"/>
        <v>0</v>
      </c>
    </row>
    <row r="140" spans="1:7" s="1" customFormat="1">
      <c r="A140" s="128"/>
      <c r="B140" s="8" t="s">
        <v>123</v>
      </c>
      <c r="C140" s="106" t="s">
        <v>2</v>
      </c>
      <c r="D140" s="162">
        <v>2</v>
      </c>
      <c r="E140" s="110"/>
      <c r="F140" s="118"/>
      <c r="G140" s="129">
        <f t="shared" si="5"/>
        <v>0</v>
      </c>
    </row>
    <row r="141" spans="1:7" s="1" customFormat="1" ht="15.75" thickBot="1">
      <c r="A141" s="128"/>
      <c r="B141" s="8" t="s">
        <v>124</v>
      </c>
      <c r="C141" s="106" t="s">
        <v>119</v>
      </c>
      <c r="D141" s="162">
        <v>1</v>
      </c>
      <c r="E141" s="110"/>
      <c r="F141" s="118"/>
      <c r="G141" s="129">
        <f t="shared" si="5"/>
        <v>0</v>
      </c>
    </row>
    <row r="142" spans="1:7" s="1" customFormat="1" ht="15.75" thickBot="1">
      <c r="A142" s="133"/>
      <c r="B142" s="134"/>
      <c r="C142" s="135"/>
      <c r="D142" s="136" t="s">
        <v>125</v>
      </c>
      <c r="E142" s="111"/>
      <c r="F142" s="137"/>
      <c r="G142" s="138">
        <f>SUM(G92:G141)</f>
        <v>0</v>
      </c>
    </row>
    <row r="143" spans="1:7" s="1" customFormat="1">
      <c r="A143" s="128"/>
      <c r="B143" s="130" t="s">
        <v>345</v>
      </c>
      <c r="C143" s="106"/>
      <c r="D143" s="7"/>
      <c r="E143" s="110"/>
      <c r="F143" s="118"/>
      <c r="G143" s="163"/>
    </row>
    <row r="144" spans="1:7" s="1" customFormat="1">
      <c r="A144" s="128"/>
      <c r="B144" s="130" t="s">
        <v>126</v>
      </c>
      <c r="C144" s="106"/>
      <c r="D144" s="7"/>
      <c r="E144" s="110"/>
      <c r="F144" s="118"/>
      <c r="G144" s="164"/>
    </row>
    <row r="145" spans="1:7" s="1" customFormat="1">
      <c r="A145" s="128" t="s">
        <v>127</v>
      </c>
      <c r="B145" s="8" t="s">
        <v>301</v>
      </c>
      <c r="C145" s="106" t="s">
        <v>119</v>
      </c>
      <c r="D145" s="7">
        <v>1</v>
      </c>
      <c r="E145" s="110"/>
      <c r="F145" s="118"/>
      <c r="G145" s="129">
        <f t="shared" ref="G145:G182" si="6">D145*E145</f>
        <v>0</v>
      </c>
    </row>
    <row r="146" spans="1:7" s="1" customFormat="1">
      <c r="A146" s="128" t="s">
        <v>129</v>
      </c>
      <c r="B146" s="8" t="s">
        <v>302</v>
      </c>
      <c r="C146" s="106"/>
      <c r="D146" s="7"/>
      <c r="E146" s="110"/>
      <c r="F146" s="118"/>
      <c r="G146" s="129">
        <f t="shared" si="6"/>
        <v>0</v>
      </c>
    </row>
    <row r="147" spans="1:7" s="1" customFormat="1">
      <c r="A147" s="128"/>
      <c r="B147" s="145" t="s">
        <v>303</v>
      </c>
      <c r="C147" s="106" t="s">
        <v>105</v>
      </c>
      <c r="D147" s="7">
        <v>40</v>
      </c>
      <c r="E147" s="110"/>
      <c r="F147" s="118"/>
      <c r="G147" s="129">
        <f t="shared" si="6"/>
        <v>0</v>
      </c>
    </row>
    <row r="148" spans="1:7" s="1" customFormat="1">
      <c r="A148" s="128"/>
      <c r="B148" s="145" t="s">
        <v>304</v>
      </c>
      <c r="C148" s="106" t="s">
        <v>105</v>
      </c>
      <c r="D148" s="7">
        <v>50</v>
      </c>
      <c r="E148" s="110"/>
      <c r="F148" s="118"/>
      <c r="G148" s="129">
        <f t="shared" si="6"/>
        <v>0</v>
      </c>
    </row>
    <row r="149" spans="1:7" s="1" customFormat="1">
      <c r="A149" s="128"/>
      <c r="B149" s="145" t="s">
        <v>305</v>
      </c>
      <c r="C149" s="106" t="s">
        <v>105</v>
      </c>
      <c r="D149" s="7">
        <v>30</v>
      </c>
      <c r="E149" s="110"/>
      <c r="F149" s="118"/>
      <c r="G149" s="129">
        <f t="shared" si="6"/>
        <v>0</v>
      </c>
    </row>
    <row r="150" spans="1:7" s="1" customFormat="1">
      <c r="A150" s="128"/>
      <c r="B150" s="145" t="s">
        <v>306</v>
      </c>
      <c r="C150" s="106" t="s">
        <v>105</v>
      </c>
      <c r="D150" s="7">
        <v>25</v>
      </c>
      <c r="E150" s="110"/>
      <c r="F150" s="118"/>
      <c r="G150" s="129">
        <f t="shared" si="6"/>
        <v>0</v>
      </c>
    </row>
    <row r="151" spans="1:7" s="1" customFormat="1">
      <c r="A151" s="128" t="s">
        <v>130</v>
      </c>
      <c r="B151" s="8" t="s">
        <v>254</v>
      </c>
      <c r="C151" s="106"/>
      <c r="D151" s="7"/>
      <c r="E151" s="110"/>
      <c r="F151" s="118"/>
      <c r="G151" s="129">
        <f t="shared" si="6"/>
        <v>0</v>
      </c>
    </row>
    <row r="152" spans="1:7" s="1" customFormat="1">
      <c r="A152" s="128"/>
      <c r="B152" s="8" t="s">
        <v>255</v>
      </c>
      <c r="C152" s="106" t="s">
        <v>2</v>
      </c>
      <c r="D152" s="7">
        <v>2</v>
      </c>
      <c r="E152" s="110"/>
      <c r="F152" s="118"/>
      <c r="G152" s="129">
        <f t="shared" si="6"/>
        <v>0</v>
      </c>
    </row>
    <row r="153" spans="1:7" s="1" customFormat="1">
      <c r="A153" s="128"/>
      <c r="B153" s="8" t="s">
        <v>256</v>
      </c>
      <c r="C153" s="106" t="s">
        <v>2</v>
      </c>
      <c r="D153" s="7">
        <v>2</v>
      </c>
      <c r="E153" s="110"/>
      <c r="F153" s="118"/>
      <c r="G153" s="129">
        <f t="shared" si="6"/>
        <v>0</v>
      </c>
    </row>
    <row r="154" spans="1:7" s="1" customFormat="1">
      <c r="A154" s="128" t="s">
        <v>131</v>
      </c>
      <c r="B154" s="8" t="s">
        <v>257</v>
      </c>
      <c r="C154" s="106"/>
      <c r="D154" s="7"/>
      <c r="E154" s="110"/>
      <c r="F154" s="118"/>
      <c r="G154" s="129">
        <f t="shared" si="6"/>
        <v>0</v>
      </c>
    </row>
    <row r="155" spans="1:7" s="1" customFormat="1">
      <c r="A155" s="128"/>
      <c r="B155" s="8" t="s">
        <v>307</v>
      </c>
      <c r="C155" s="106" t="s">
        <v>2</v>
      </c>
      <c r="D155" s="7">
        <v>8</v>
      </c>
      <c r="E155" s="110"/>
      <c r="F155" s="118"/>
      <c r="G155" s="129">
        <f t="shared" si="6"/>
        <v>0</v>
      </c>
    </row>
    <row r="156" spans="1:7" s="1" customFormat="1">
      <c r="A156" s="128"/>
      <c r="B156" s="8" t="s">
        <v>308</v>
      </c>
      <c r="C156" s="106" t="s">
        <v>2</v>
      </c>
      <c r="D156" s="7">
        <v>2</v>
      </c>
      <c r="E156" s="110"/>
      <c r="F156" s="118"/>
      <c r="G156" s="129">
        <f t="shared" si="6"/>
        <v>0</v>
      </c>
    </row>
    <row r="157" spans="1:7" s="1" customFormat="1">
      <c r="A157" s="128"/>
      <c r="B157" s="8" t="s">
        <v>309</v>
      </c>
      <c r="C157" s="106" t="s">
        <v>2</v>
      </c>
      <c r="D157" s="7">
        <v>8</v>
      </c>
      <c r="E157" s="110"/>
      <c r="F157" s="118"/>
      <c r="G157" s="129">
        <f t="shared" si="6"/>
        <v>0</v>
      </c>
    </row>
    <row r="158" spans="1:7" s="1" customFormat="1">
      <c r="A158" s="128"/>
      <c r="B158" s="8" t="s">
        <v>310</v>
      </c>
      <c r="C158" s="106" t="s">
        <v>2</v>
      </c>
      <c r="D158" s="7">
        <v>2</v>
      </c>
      <c r="E158" s="110"/>
      <c r="F158" s="118"/>
      <c r="G158" s="129">
        <f t="shared" si="6"/>
        <v>0</v>
      </c>
    </row>
    <row r="159" spans="1:7" s="1" customFormat="1">
      <c r="A159" s="128"/>
      <c r="B159" s="8" t="s">
        <v>311</v>
      </c>
      <c r="C159" s="106" t="s">
        <v>2</v>
      </c>
      <c r="D159" s="7">
        <v>5</v>
      </c>
      <c r="E159" s="110"/>
      <c r="F159" s="118"/>
      <c r="G159" s="129">
        <f t="shared" si="6"/>
        <v>0</v>
      </c>
    </row>
    <row r="160" spans="1:7" s="109" customFormat="1">
      <c r="A160" s="128"/>
      <c r="B160" s="8" t="s">
        <v>350</v>
      </c>
      <c r="C160" s="106" t="s">
        <v>2</v>
      </c>
      <c r="D160" s="7">
        <v>5</v>
      </c>
      <c r="E160" s="110"/>
      <c r="F160" s="118"/>
      <c r="G160" s="129">
        <f t="shared" si="6"/>
        <v>0</v>
      </c>
    </row>
    <row r="161" spans="1:7" s="109" customFormat="1">
      <c r="A161" s="128"/>
      <c r="B161" s="8" t="s">
        <v>351</v>
      </c>
      <c r="C161" s="106" t="s">
        <v>2</v>
      </c>
      <c r="D161" s="7">
        <v>10</v>
      </c>
      <c r="E161" s="110"/>
      <c r="F161" s="118"/>
      <c r="G161" s="129">
        <f t="shared" si="6"/>
        <v>0</v>
      </c>
    </row>
    <row r="162" spans="1:7" s="1" customFormat="1">
      <c r="A162" s="128" t="s">
        <v>133</v>
      </c>
      <c r="B162" s="8" t="s">
        <v>312</v>
      </c>
      <c r="C162" s="106"/>
      <c r="D162" s="7"/>
      <c r="E162" s="110"/>
      <c r="F162" s="118"/>
      <c r="G162" s="129"/>
    </row>
    <row r="163" spans="1:7" s="1" customFormat="1">
      <c r="A163" s="128"/>
      <c r="B163" s="8" t="s">
        <v>258</v>
      </c>
      <c r="C163" s="106" t="s">
        <v>105</v>
      </c>
      <c r="D163" s="7">
        <v>40</v>
      </c>
      <c r="E163" s="110"/>
      <c r="F163" s="118"/>
      <c r="G163" s="129">
        <f t="shared" si="6"/>
        <v>0</v>
      </c>
    </row>
    <row r="164" spans="1:7" s="1" customFormat="1">
      <c r="A164" s="128"/>
      <c r="B164" s="8" t="s">
        <v>259</v>
      </c>
      <c r="C164" s="106" t="s">
        <v>105</v>
      </c>
      <c r="D164" s="7">
        <v>35</v>
      </c>
      <c r="E164" s="110"/>
      <c r="F164" s="118"/>
      <c r="G164" s="129">
        <f t="shared" si="6"/>
        <v>0</v>
      </c>
    </row>
    <row r="165" spans="1:7" s="1" customFormat="1">
      <c r="A165" s="128"/>
      <c r="B165" s="8" t="s">
        <v>260</v>
      </c>
      <c r="C165" s="106" t="s">
        <v>105</v>
      </c>
      <c r="D165" s="7">
        <v>30</v>
      </c>
      <c r="E165" s="110"/>
      <c r="F165" s="118"/>
      <c r="G165" s="129">
        <f t="shared" si="6"/>
        <v>0</v>
      </c>
    </row>
    <row r="166" spans="1:7" s="1" customFormat="1">
      <c r="A166" s="128" t="s">
        <v>248</v>
      </c>
      <c r="B166" s="8" t="s">
        <v>261</v>
      </c>
      <c r="C166" s="106" t="s">
        <v>2</v>
      </c>
      <c r="D166" s="7">
        <v>4</v>
      </c>
      <c r="E166" s="110"/>
      <c r="F166" s="118"/>
      <c r="G166" s="129">
        <f t="shared" si="6"/>
        <v>0</v>
      </c>
    </row>
    <row r="167" spans="1:7" s="1" customFormat="1">
      <c r="A167" s="128" t="s">
        <v>249</v>
      </c>
      <c r="B167" s="8" t="s">
        <v>262</v>
      </c>
      <c r="C167" s="106" t="s">
        <v>2</v>
      </c>
      <c r="D167" s="7">
        <v>5</v>
      </c>
      <c r="E167" s="110"/>
      <c r="F167" s="118"/>
      <c r="G167" s="129">
        <f t="shared" si="6"/>
        <v>0</v>
      </c>
    </row>
    <row r="168" spans="1:7" s="1" customFormat="1">
      <c r="A168" s="128"/>
      <c r="B168" s="130" t="s">
        <v>128</v>
      </c>
      <c r="C168" s="106"/>
      <c r="D168" s="7"/>
      <c r="E168" s="110"/>
      <c r="F168" s="118"/>
      <c r="G168" s="129">
        <f t="shared" si="6"/>
        <v>0</v>
      </c>
    </row>
    <row r="169" spans="1:7" s="1" customFormat="1">
      <c r="A169" s="128" t="s">
        <v>250</v>
      </c>
      <c r="B169" s="157" t="s">
        <v>313</v>
      </c>
      <c r="C169" s="106"/>
      <c r="D169" s="7"/>
      <c r="E169" s="110"/>
      <c r="F169" s="118"/>
      <c r="G169" s="129">
        <f t="shared" si="6"/>
        <v>0</v>
      </c>
    </row>
    <row r="170" spans="1:7" s="1" customFormat="1">
      <c r="A170" s="128"/>
      <c r="B170" s="145" t="s">
        <v>132</v>
      </c>
      <c r="C170" s="106" t="s">
        <v>2</v>
      </c>
      <c r="D170" s="162">
        <v>3</v>
      </c>
      <c r="E170" s="110"/>
      <c r="F170" s="118"/>
      <c r="G170" s="129">
        <f t="shared" si="6"/>
        <v>0</v>
      </c>
    </row>
    <row r="171" spans="1:7" s="1" customFormat="1">
      <c r="A171" s="128"/>
      <c r="B171" s="145" t="s">
        <v>314</v>
      </c>
      <c r="C171" s="106" t="s">
        <v>2</v>
      </c>
      <c r="D171" s="162">
        <v>1</v>
      </c>
      <c r="E171" s="110"/>
      <c r="F171" s="118"/>
      <c r="G171" s="129">
        <f t="shared" si="6"/>
        <v>0</v>
      </c>
    </row>
    <row r="172" spans="1:7" s="1" customFormat="1">
      <c r="A172" s="128"/>
      <c r="B172" s="130" t="s">
        <v>263</v>
      </c>
      <c r="C172" s="106"/>
      <c r="D172" s="7"/>
      <c r="E172" s="110"/>
      <c r="F172" s="118"/>
      <c r="G172" s="129">
        <f t="shared" si="6"/>
        <v>0</v>
      </c>
    </row>
    <row r="173" spans="1:7" s="1" customFormat="1">
      <c r="A173" s="128" t="s">
        <v>251</v>
      </c>
      <c r="B173" s="8" t="s">
        <v>264</v>
      </c>
      <c r="C173" s="106" t="s">
        <v>2</v>
      </c>
      <c r="D173" s="7">
        <v>1</v>
      </c>
      <c r="E173" s="110"/>
      <c r="F173" s="118"/>
      <c r="G173" s="129">
        <f t="shared" si="6"/>
        <v>0</v>
      </c>
    </row>
    <row r="174" spans="1:7" s="1" customFormat="1">
      <c r="A174" s="128" t="s">
        <v>252</v>
      </c>
      <c r="B174" s="8" t="s">
        <v>265</v>
      </c>
      <c r="C174" s="106" t="s">
        <v>2</v>
      </c>
      <c r="D174" s="7">
        <v>1</v>
      </c>
      <c r="E174" s="110"/>
      <c r="F174" s="118"/>
      <c r="G174" s="129">
        <f t="shared" si="6"/>
        <v>0</v>
      </c>
    </row>
    <row r="175" spans="1:7" s="1" customFormat="1">
      <c r="A175" s="128" t="s">
        <v>253</v>
      </c>
      <c r="B175" s="8" t="s">
        <v>315</v>
      </c>
      <c r="C175" s="106" t="s">
        <v>2</v>
      </c>
      <c r="D175" s="7">
        <v>15</v>
      </c>
      <c r="E175" s="110"/>
      <c r="F175" s="118"/>
      <c r="G175" s="129">
        <f t="shared" si="6"/>
        <v>0</v>
      </c>
    </row>
    <row r="176" spans="1:7" s="1" customFormat="1">
      <c r="A176" s="128" t="s">
        <v>266</v>
      </c>
      <c r="B176" s="8" t="s">
        <v>267</v>
      </c>
      <c r="C176" s="106"/>
      <c r="D176" s="7"/>
      <c r="E176" s="110"/>
      <c r="F176" s="118"/>
      <c r="G176" s="129">
        <f t="shared" si="6"/>
        <v>0</v>
      </c>
    </row>
    <row r="177" spans="1:7" s="1" customFormat="1">
      <c r="A177" s="128"/>
      <c r="B177" s="8" t="s">
        <v>268</v>
      </c>
      <c r="C177" s="106" t="s">
        <v>105</v>
      </c>
      <c r="D177" s="7">
        <v>50</v>
      </c>
      <c r="E177" s="110"/>
      <c r="F177" s="118"/>
      <c r="G177" s="129">
        <f t="shared" si="6"/>
        <v>0</v>
      </c>
    </row>
    <row r="178" spans="1:7" s="1" customFormat="1">
      <c r="A178" s="128"/>
      <c r="B178" s="8" t="s">
        <v>269</v>
      </c>
      <c r="C178" s="106" t="s">
        <v>105</v>
      </c>
      <c r="D178" s="7">
        <v>30</v>
      </c>
      <c r="E178" s="110"/>
      <c r="F178" s="118"/>
      <c r="G178" s="129">
        <f t="shared" si="6"/>
        <v>0</v>
      </c>
    </row>
    <row r="179" spans="1:7" s="1" customFormat="1">
      <c r="A179" s="128"/>
      <c r="B179" s="8" t="s">
        <v>270</v>
      </c>
      <c r="C179" s="106" t="s">
        <v>105</v>
      </c>
      <c r="D179" s="7">
        <v>25</v>
      </c>
      <c r="E179" s="110"/>
      <c r="F179" s="118"/>
      <c r="G179" s="129">
        <f t="shared" si="6"/>
        <v>0</v>
      </c>
    </row>
    <row r="180" spans="1:7" s="1" customFormat="1">
      <c r="A180" s="128"/>
      <c r="B180" s="8" t="s">
        <v>271</v>
      </c>
      <c r="C180" s="106" t="s">
        <v>105</v>
      </c>
      <c r="D180" s="7">
        <v>20</v>
      </c>
      <c r="E180" s="110"/>
      <c r="F180" s="118"/>
      <c r="G180" s="129">
        <f t="shared" si="6"/>
        <v>0</v>
      </c>
    </row>
    <row r="181" spans="1:7" s="1" customFormat="1">
      <c r="A181" s="128"/>
      <c r="B181" s="8" t="s">
        <v>272</v>
      </c>
      <c r="C181" s="106" t="s">
        <v>105</v>
      </c>
      <c r="D181" s="7">
        <v>15</v>
      </c>
      <c r="E181" s="110"/>
      <c r="F181" s="118"/>
      <c r="G181" s="129">
        <f t="shared" si="6"/>
        <v>0</v>
      </c>
    </row>
    <row r="182" spans="1:7" s="1" customFormat="1" ht="15.75" thickBot="1">
      <c r="A182" s="128" t="s">
        <v>273</v>
      </c>
      <c r="B182" s="8" t="s">
        <v>274</v>
      </c>
      <c r="C182" s="106" t="s">
        <v>119</v>
      </c>
      <c r="D182" s="7">
        <v>1</v>
      </c>
      <c r="E182" s="110"/>
      <c r="F182" s="118"/>
      <c r="G182" s="129">
        <f t="shared" si="6"/>
        <v>0</v>
      </c>
    </row>
    <row r="183" spans="1:7" s="1" customFormat="1" ht="15.75" thickBot="1">
      <c r="A183" s="112"/>
      <c r="B183" s="113"/>
      <c r="C183" s="114"/>
      <c r="D183" s="115" t="s">
        <v>349</v>
      </c>
      <c r="E183" s="111"/>
      <c r="F183" s="116"/>
      <c r="G183" s="14">
        <f>SUM(G145:G182)</f>
        <v>0</v>
      </c>
    </row>
    <row r="184" spans="1:7" s="1" customFormat="1">
      <c r="A184" s="139"/>
      <c r="B184" s="165" t="s">
        <v>275</v>
      </c>
      <c r="C184" s="141"/>
      <c r="D184" s="7"/>
      <c r="E184" s="110"/>
      <c r="F184" s="118"/>
      <c r="G184" s="119"/>
    </row>
    <row r="185" spans="1:7" s="1" customFormat="1">
      <c r="A185" s="98" t="s">
        <v>276</v>
      </c>
      <c r="B185" s="117" t="s">
        <v>277</v>
      </c>
      <c r="C185" s="99" t="s">
        <v>134</v>
      </c>
      <c r="D185" s="106">
        <v>807</v>
      </c>
      <c r="E185" s="110"/>
      <c r="F185" s="118"/>
      <c r="G185" s="129">
        <f t="shared" ref="G185:G190" si="7">D185*E185</f>
        <v>0</v>
      </c>
    </row>
    <row r="186" spans="1:7" s="1" customFormat="1">
      <c r="A186" s="98" t="s">
        <v>278</v>
      </c>
      <c r="B186" s="117" t="s">
        <v>279</v>
      </c>
      <c r="C186" s="166" t="s">
        <v>134</v>
      </c>
      <c r="D186" s="106">
        <v>36</v>
      </c>
      <c r="E186" s="110"/>
      <c r="F186" s="118"/>
      <c r="G186" s="129">
        <f t="shared" si="7"/>
        <v>0</v>
      </c>
    </row>
    <row r="187" spans="1:7" s="1" customFormat="1">
      <c r="A187" s="98" t="s">
        <v>280</v>
      </c>
      <c r="B187" s="117" t="s">
        <v>281</v>
      </c>
      <c r="C187" s="99" t="s">
        <v>134</v>
      </c>
      <c r="D187" s="106">
        <v>756</v>
      </c>
      <c r="E187" s="110"/>
      <c r="F187" s="118"/>
      <c r="G187" s="129">
        <f t="shared" si="7"/>
        <v>0</v>
      </c>
    </row>
    <row r="188" spans="1:7" s="1" customFormat="1">
      <c r="A188" s="98" t="s">
        <v>282</v>
      </c>
      <c r="B188" s="117" t="s">
        <v>295</v>
      </c>
      <c r="C188" s="99" t="s">
        <v>134</v>
      </c>
      <c r="D188" s="106">
        <v>264</v>
      </c>
      <c r="E188" s="110"/>
      <c r="F188" s="118"/>
      <c r="G188" s="129">
        <f t="shared" si="7"/>
        <v>0</v>
      </c>
    </row>
    <row r="189" spans="1:7" s="1" customFormat="1">
      <c r="A189" s="98" t="s">
        <v>294</v>
      </c>
      <c r="B189" s="117" t="s">
        <v>293</v>
      </c>
      <c r="C189" s="99" t="s">
        <v>134</v>
      </c>
      <c r="D189" s="106">
        <v>85</v>
      </c>
      <c r="E189" s="110"/>
      <c r="F189" s="118"/>
      <c r="G189" s="129">
        <f t="shared" si="7"/>
        <v>0</v>
      </c>
    </row>
    <row r="190" spans="1:7" s="1" customFormat="1" ht="15.75" thickBot="1">
      <c r="A190" s="120" t="s">
        <v>297</v>
      </c>
      <c r="B190" s="121" t="s">
        <v>296</v>
      </c>
      <c r="C190" s="154" t="s">
        <v>134</v>
      </c>
      <c r="D190" s="176">
        <v>55</v>
      </c>
      <c r="E190" s="172"/>
      <c r="F190" s="122"/>
      <c r="G190" s="129">
        <f t="shared" si="7"/>
        <v>0</v>
      </c>
    </row>
    <row r="191" spans="1:7" s="1" customFormat="1" ht="15.75" thickBot="1">
      <c r="A191" s="133"/>
      <c r="B191" s="134"/>
      <c r="C191" s="135"/>
      <c r="D191" s="136" t="s">
        <v>291</v>
      </c>
      <c r="E191" s="111"/>
      <c r="F191" s="137"/>
      <c r="G191" s="138">
        <f>SUM(G185:G190)</f>
        <v>0</v>
      </c>
    </row>
    <row r="192" spans="1:7" s="1" customFormat="1">
      <c r="A192" s="173"/>
      <c r="B192" s="165" t="s">
        <v>283</v>
      </c>
      <c r="C192" s="141" t="str">
        <f>+IF(LEFT(B192,5)=" L’UN","U",IF(LEFT(B192,5)=" L’EN","En",IF(LEFT(B192,12)=" LE METRE CA","m²",IF(LEFT(B192,5)=" LE F","Ft",IF(LEFT(B192,5)=" LE K","Kg",IF(LEFT(B192,12)=" LE METRE CU","m3",IF(LEFT(B192,11)=" LE METRE L","ml"," ")))))))</f>
        <v xml:space="preserve"> </v>
      </c>
      <c r="D192" s="149"/>
      <c r="E192" s="170"/>
      <c r="F192" s="150"/>
      <c r="G192" s="171"/>
    </row>
    <row r="193" spans="1:9" s="1" customFormat="1">
      <c r="A193" s="174" t="s">
        <v>284</v>
      </c>
      <c r="B193" s="117" t="s">
        <v>348</v>
      </c>
      <c r="C193" s="99" t="s">
        <v>105</v>
      </c>
      <c r="D193" s="108">
        <v>160</v>
      </c>
      <c r="E193" s="110"/>
      <c r="F193" s="118"/>
      <c r="G193" s="129">
        <f t="shared" ref="G193:G197" si="8">D193*E193</f>
        <v>0</v>
      </c>
    </row>
    <row r="194" spans="1:9" s="1" customFormat="1">
      <c r="A194" s="174" t="s">
        <v>285</v>
      </c>
      <c r="B194" s="117" t="s">
        <v>286</v>
      </c>
      <c r="C194" s="99" t="s">
        <v>134</v>
      </c>
      <c r="D194" s="108">
        <v>7</v>
      </c>
      <c r="E194" s="110"/>
      <c r="F194" s="118"/>
      <c r="G194" s="129">
        <f t="shared" si="8"/>
        <v>0</v>
      </c>
    </row>
    <row r="195" spans="1:9" s="1" customFormat="1">
      <c r="A195" s="174" t="s">
        <v>287</v>
      </c>
      <c r="B195" s="117" t="s">
        <v>288</v>
      </c>
      <c r="C195" s="99"/>
      <c r="D195" s="108"/>
      <c r="E195" s="110"/>
      <c r="F195" s="118"/>
      <c r="G195" s="129"/>
    </row>
    <row r="196" spans="1:9" s="1" customFormat="1">
      <c r="A196" s="174"/>
      <c r="B196" s="117" t="s">
        <v>289</v>
      </c>
      <c r="C196" s="99" t="s">
        <v>2</v>
      </c>
      <c r="D196" s="108">
        <v>1</v>
      </c>
      <c r="E196" s="110"/>
      <c r="F196" s="118"/>
      <c r="G196" s="129">
        <f t="shared" si="8"/>
        <v>0</v>
      </c>
    </row>
    <row r="197" spans="1:9" s="1" customFormat="1" ht="15.75" thickBot="1">
      <c r="A197" s="175"/>
      <c r="B197" s="121" t="s">
        <v>290</v>
      </c>
      <c r="C197" s="154" t="s">
        <v>2</v>
      </c>
      <c r="D197" s="155">
        <v>3</v>
      </c>
      <c r="E197" s="172"/>
      <c r="F197" s="122"/>
      <c r="G197" s="156">
        <f t="shared" si="8"/>
        <v>0</v>
      </c>
    </row>
    <row r="198" spans="1:9" s="1" customFormat="1" ht="15.75" thickBot="1">
      <c r="A198" s="133"/>
      <c r="B198" s="134"/>
      <c r="C198" s="135"/>
      <c r="D198" s="136" t="s">
        <v>292</v>
      </c>
      <c r="E198" s="111"/>
      <c r="F198" s="168"/>
      <c r="G198" s="169">
        <f>SUM(G193:G197)</f>
        <v>0</v>
      </c>
      <c r="H198" s="167"/>
    </row>
    <row r="199" spans="1:9" ht="15.75" thickBot="1">
      <c r="A199" s="3"/>
      <c r="B199" s="4"/>
      <c r="C199" s="177" t="s">
        <v>135</v>
      </c>
      <c r="D199" s="178"/>
      <c r="E199" s="178"/>
      <c r="F199" s="179"/>
      <c r="G199" s="11">
        <f>+G198+G191+G183+G142+G91+G73+G65+G54+G46</f>
        <v>0</v>
      </c>
      <c r="H199" s="167"/>
      <c r="I199" s="15"/>
    </row>
    <row r="200" spans="1:9" ht="15.75" thickBot="1">
      <c r="C200" s="180" t="s">
        <v>136</v>
      </c>
      <c r="D200" s="181"/>
      <c r="E200" s="181"/>
      <c r="F200" s="182"/>
      <c r="G200" s="5">
        <f>G199*0.2</f>
        <v>0</v>
      </c>
    </row>
    <row r="201" spans="1:9" ht="15.75" thickBot="1">
      <c r="A201" s="3"/>
      <c r="B201" s="4"/>
      <c r="C201" s="183" t="s">
        <v>137</v>
      </c>
      <c r="D201" s="184"/>
      <c r="E201" s="184"/>
      <c r="F201" s="185"/>
      <c r="G201" s="6">
        <f>G199*1.2</f>
        <v>0</v>
      </c>
    </row>
  </sheetData>
  <sortState ref="A195:B198">
    <sortCondition ref="A194"/>
  </sortState>
  <mergeCells count="10">
    <mergeCell ref="C199:F199"/>
    <mergeCell ref="C200:F200"/>
    <mergeCell ref="C201:F201"/>
    <mergeCell ref="A2:G2"/>
    <mergeCell ref="A4:A5"/>
    <mergeCell ref="B4:B5"/>
    <mergeCell ref="C4:C5"/>
    <mergeCell ref="D4:D5"/>
    <mergeCell ref="E4:F4"/>
    <mergeCell ref="G4:G5"/>
  </mergeCells>
  <pageMargins left="0.13" right="0.14000000000000001" top="0.23" bottom="0.47" header="0.3" footer="0.47"/>
  <pageSetup paperSize="9" scale="86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H170"/>
  <sheetViews>
    <sheetView topLeftCell="A148" workbookViewId="0">
      <selection activeCell="H66" sqref="H66"/>
    </sheetView>
  </sheetViews>
  <sheetFormatPr baseColWidth="10" defaultRowHeight="15"/>
  <cols>
    <col min="1" max="1" width="0.5703125" style="16" customWidth="1"/>
    <col min="2" max="2" width="4.5703125" style="17" bestFit="1" customWidth="1"/>
    <col min="3" max="3" width="56.5703125" style="18" customWidth="1"/>
    <col min="4" max="4" width="3.42578125" style="19" customWidth="1"/>
    <col min="5" max="5" width="4.85546875" style="18" customWidth="1"/>
    <col min="6" max="6" width="9.28515625" style="18" customWidth="1"/>
    <col min="7" max="7" width="8.28515625" style="18" customWidth="1"/>
    <col min="8" max="8" width="8.140625" style="18" customWidth="1"/>
    <col min="9" max="9" width="9.140625" style="18" customWidth="1"/>
    <col min="10" max="10" width="11" style="18" customWidth="1"/>
    <col min="11" max="11" width="10.85546875" style="20" customWidth="1"/>
    <col min="12" max="12" width="0.7109375" style="16" customWidth="1"/>
    <col min="13" max="17" width="11.42578125" style="21"/>
    <col min="18" max="34" width="11.42578125" style="22"/>
    <col min="35" max="16384" width="11.42578125" style="23"/>
  </cols>
  <sheetData>
    <row r="1" spans="1:34" ht="3.75" customHeight="1"/>
    <row r="2" spans="1:34" ht="15.75" customHeight="1">
      <c r="B2" s="197" t="s">
        <v>0</v>
      </c>
      <c r="C2" s="197" t="s">
        <v>1</v>
      </c>
      <c r="D2" s="195" t="s">
        <v>141</v>
      </c>
      <c r="E2" s="195" t="s">
        <v>142</v>
      </c>
      <c r="F2" s="199" t="s">
        <v>143</v>
      </c>
      <c r="G2" s="200"/>
      <c r="H2" s="201"/>
      <c r="I2" s="195" t="s">
        <v>144</v>
      </c>
      <c r="J2" s="195" t="s">
        <v>145</v>
      </c>
      <c r="K2" s="195" t="s">
        <v>146</v>
      </c>
    </row>
    <row r="3" spans="1:34" ht="18.75" customHeight="1">
      <c r="B3" s="198"/>
      <c r="C3" s="198"/>
      <c r="D3" s="196"/>
      <c r="E3" s="196"/>
      <c r="F3" s="24" t="s">
        <v>147</v>
      </c>
      <c r="G3" s="24" t="s">
        <v>148</v>
      </c>
      <c r="H3" s="24" t="s">
        <v>149</v>
      </c>
      <c r="I3" s="196"/>
      <c r="J3" s="196"/>
      <c r="K3" s="196"/>
    </row>
    <row r="4" spans="1:34">
      <c r="B4" s="25"/>
      <c r="C4" s="25"/>
      <c r="D4" s="25"/>
      <c r="E4" s="26"/>
      <c r="F4" s="26"/>
      <c r="G4" s="26"/>
      <c r="H4" s="26"/>
      <c r="I4" s="26"/>
      <c r="J4" s="26"/>
      <c r="K4" s="27"/>
    </row>
    <row r="5" spans="1:34" ht="18.75" customHeight="1">
      <c r="B5" s="28"/>
      <c r="C5" s="29" t="s">
        <v>8</v>
      </c>
      <c r="D5" s="28"/>
      <c r="E5" s="30"/>
      <c r="F5" s="30"/>
      <c r="G5" s="30"/>
      <c r="H5" s="30"/>
      <c r="I5" s="30"/>
      <c r="J5" s="30"/>
      <c r="K5" s="31"/>
    </row>
    <row r="6" spans="1:34" ht="20.25" customHeight="1">
      <c r="B6" s="28"/>
      <c r="C6" s="29" t="s">
        <v>9</v>
      </c>
      <c r="D6" s="28"/>
      <c r="E6" s="30"/>
      <c r="F6" s="30"/>
      <c r="G6" s="30"/>
      <c r="H6" s="30"/>
      <c r="I6" s="30"/>
      <c r="J6" s="30"/>
      <c r="K6" s="31"/>
    </row>
    <row r="7" spans="1:34" s="40" customFormat="1" ht="15.75">
      <c r="A7" s="32"/>
      <c r="B7" s="33" t="s">
        <v>10</v>
      </c>
      <c r="C7" s="34" t="s">
        <v>150</v>
      </c>
      <c r="D7" s="35"/>
      <c r="E7" s="36"/>
      <c r="F7" s="36"/>
      <c r="G7" s="36"/>
      <c r="H7" s="37"/>
      <c r="I7" s="37"/>
      <c r="J7" s="36"/>
      <c r="K7" s="36"/>
      <c r="L7" s="32"/>
      <c r="M7" s="38"/>
      <c r="N7" s="38"/>
      <c r="O7" s="38"/>
      <c r="P7" s="38"/>
      <c r="Q7" s="38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5.75" thickBot="1">
      <c r="B8" s="41"/>
      <c r="C8" s="42"/>
      <c r="D8" s="35"/>
      <c r="E8" s="30">
        <v>1</v>
      </c>
      <c r="F8" s="43">
        <v>400</v>
      </c>
      <c r="G8" s="30"/>
      <c r="H8" s="43"/>
      <c r="I8" s="43">
        <f>F8*E8</f>
        <v>400</v>
      </c>
      <c r="J8" s="43"/>
      <c r="K8" s="36"/>
    </row>
    <row r="9" spans="1:34" ht="18">
      <c r="B9" s="44"/>
      <c r="C9" s="45" t="s">
        <v>151</v>
      </c>
      <c r="D9" s="46" t="s">
        <v>152</v>
      </c>
      <c r="E9" s="47"/>
      <c r="F9" s="47"/>
      <c r="G9" s="47"/>
      <c r="H9" s="47"/>
      <c r="I9" s="47"/>
      <c r="J9" s="48"/>
      <c r="K9" s="49">
        <f>I8</f>
        <v>400</v>
      </c>
    </row>
    <row r="10" spans="1:34" s="40" customFormat="1" ht="15.75">
      <c r="A10" s="32"/>
      <c r="B10" s="33" t="s">
        <v>10</v>
      </c>
      <c r="C10" s="34" t="s">
        <v>11</v>
      </c>
      <c r="D10" s="35"/>
      <c r="E10" s="36"/>
      <c r="F10" s="36"/>
      <c r="G10" s="36"/>
      <c r="H10" s="37"/>
      <c r="I10" s="37"/>
      <c r="J10" s="36"/>
      <c r="K10" s="36"/>
      <c r="L10" s="32"/>
      <c r="M10" s="38"/>
      <c r="N10" s="38"/>
      <c r="O10" s="38"/>
      <c r="P10" s="38"/>
      <c r="Q10" s="38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spans="1:34">
      <c r="B11" s="41"/>
      <c r="C11" s="42"/>
      <c r="D11" s="35"/>
      <c r="E11" s="30">
        <v>1</v>
      </c>
      <c r="F11" s="43">
        <v>400</v>
      </c>
      <c r="G11" s="30"/>
      <c r="H11" s="43">
        <v>3.5</v>
      </c>
      <c r="I11" s="43">
        <f>E11*F11*H11</f>
        <v>1400</v>
      </c>
      <c r="J11" s="43"/>
      <c r="K11" s="36"/>
    </row>
    <row r="12" spans="1:34" ht="15.75" thickBot="1">
      <c r="B12" s="41"/>
      <c r="C12" s="50"/>
      <c r="D12" s="35"/>
      <c r="E12" s="30"/>
      <c r="F12" s="30"/>
      <c r="G12" s="30"/>
      <c r="H12" s="43"/>
      <c r="I12" s="43"/>
      <c r="J12" s="37">
        <f>I11</f>
        <v>1400</v>
      </c>
      <c r="K12" s="36"/>
    </row>
    <row r="13" spans="1:34" ht="18">
      <c r="B13" s="44"/>
      <c r="C13" s="45" t="s">
        <v>151</v>
      </c>
      <c r="D13" s="46" t="s">
        <v>152</v>
      </c>
      <c r="E13" s="47"/>
      <c r="F13" s="47"/>
      <c r="G13" s="47"/>
      <c r="H13" s="47"/>
      <c r="I13" s="47"/>
      <c r="J13" s="48"/>
      <c r="K13" s="49">
        <f>SUM(J12)</f>
        <v>1400</v>
      </c>
    </row>
    <row r="14" spans="1:34">
      <c r="B14" s="41"/>
      <c r="C14" s="50"/>
      <c r="D14" s="35"/>
      <c r="E14" s="30"/>
      <c r="F14" s="30"/>
      <c r="G14" s="30"/>
      <c r="H14" s="43"/>
      <c r="I14" s="30"/>
      <c r="J14" s="30"/>
      <c r="K14" s="36"/>
    </row>
    <row r="15" spans="1:34" s="55" customFormat="1" ht="16.5" customHeight="1">
      <c r="A15" s="51"/>
      <c r="B15" s="33" t="s">
        <v>13</v>
      </c>
      <c r="C15" s="34" t="s">
        <v>14</v>
      </c>
      <c r="D15" s="35"/>
      <c r="E15" s="35"/>
      <c r="F15" s="35"/>
      <c r="G15" s="35"/>
      <c r="H15" s="52"/>
      <c r="I15" s="52"/>
      <c r="J15" s="35"/>
      <c r="K15" s="35"/>
      <c r="L15" s="51"/>
      <c r="M15" s="53"/>
      <c r="N15" s="53"/>
      <c r="O15" s="53"/>
      <c r="P15" s="53"/>
      <c r="Q15" s="53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</row>
    <row r="16" spans="1:34">
      <c r="B16" s="41"/>
      <c r="C16" s="42" t="s">
        <v>153</v>
      </c>
      <c r="D16" s="35"/>
      <c r="E16" s="30"/>
      <c r="F16" s="43"/>
      <c r="G16" s="30"/>
      <c r="H16" s="43"/>
      <c r="I16" s="43"/>
      <c r="J16" s="30"/>
      <c r="K16" s="36"/>
    </row>
    <row r="17" spans="1:34">
      <c r="B17" s="41"/>
      <c r="C17" s="56"/>
      <c r="D17" s="35"/>
      <c r="E17" s="30"/>
      <c r="F17" s="43"/>
      <c r="G17" s="30"/>
      <c r="H17" s="43"/>
      <c r="I17" s="43"/>
      <c r="J17" s="30"/>
      <c r="K17" s="36"/>
    </row>
    <row r="18" spans="1:34">
      <c r="B18" s="41"/>
      <c r="C18" s="57" t="s">
        <v>154</v>
      </c>
      <c r="D18" s="35"/>
      <c r="E18" s="30">
        <v>4</v>
      </c>
      <c r="F18" s="43">
        <v>2.65</v>
      </c>
      <c r="G18" s="43">
        <v>2.85</v>
      </c>
      <c r="H18" s="43">
        <v>1.5</v>
      </c>
      <c r="I18" s="43">
        <f>H18*G18*F18*E18</f>
        <v>45.315000000000005</v>
      </c>
      <c r="J18" s="30"/>
      <c r="K18" s="36"/>
    </row>
    <row r="19" spans="1:34">
      <c r="B19" s="41"/>
      <c r="C19" s="57" t="s">
        <v>155</v>
      </c>
      <c r="D19" s="35"/>
      <c r="E19" s="30">
        <v>2</v>
      </c>
      <c r="F19" s="43">
        <v>2.15</v>
      </c>
      <c r="G19" s="43">
        <v>2.35</v>
      </c>
      <c r="H19" s="43">
        <v>1.5</v>
      </c>
      <c r="I19" s="43">
        <f t="shared" ref="I19:I25" si="0">H19*G19*F19*E19</f>
        <v>15.157500000000001</v>
      </c>
      <c r="J19" s="30"/>
      <c r="K19" s="36"/>
    </row>
    <row r="20" spans="1:34">
      <c r="B20" s="41"/>
      <c r="C20" s="57" t="s">
        <v>156</v>
      </c>
      <c r="D20" s="35"/>
      <c r="E20" s="30">
        <v>6</v>
      </c>
      <c r="F20" s="43">
        <v>1.9</v>
      </c>
      <c r="G20" s="43">
        <v>2.1</v>
      </c>
      <c r="H20" s="43">
        <v>1.5</v>
      </c>
      <c r="I20" s="43">
        <f t="shared" si="0"/>
        <v>35.910000000000004</v>
      </c>
      <c r="J20" s="30"/>
      <c r="K20" s="36"/>
    </row>
    <row r="21" spans="1:34">
      <c r="B21" s="41"/>
      <c r="C21" s="57" t="s">
        <v>157</v>
      </c>
      <c r="D21" s="35"/>
      <c r="E21" s="30">
        <v>6</v>
      </c>
      <c r="F21" s="43">
        <v>1.7</v>
      </c>
      <c r="G21" s="43">
        <v>1.8</v>
      </c>
      <c r="H21" s="43">
        <v>1.5</v>
      </c>
      <c r="I21" s="43">
        <f t="shared" si="0"/>
        <v>27.54</v>
      </c>
      <c r="J21" s="30"/>
      <c r="K21" s="36"/>
    </row>
    <row r="22" spans="1:34">
      <c r="B22" s="41"/>
      <c r="C22" s="57" t="s">
        <v>158</v>
      </c>
      <c r="D22" s="35"/>
      <c r="E22" s="30">
        <v>2</v>
      </c>
      <c r="F22" s="43">
        <v>1.4</v>
      </c>
      <c r="G22" s="43">
        <v>1.8</v>
      </c>
      <c r="H22" s="43">
        <v>1.5</v>
      </c>
      <c r="I22" s="43">
        <f t="shared" si="0"/>
        <v>7.56</v>
      </c>
      <c r="J22" s="30"/>
      <c r="K22" s="36"/>
    </row>
    <row r="23" spans="1:34">
      <c r="B23" s="41"/>
      <c r="C23" s="57" t="s">
        <v>159</v>
      </c>
      <c r="D23" s="35"/>
      <c r="E23" s="30">
        <v>1</v>
      </c>
      <c r="F23" s="43">
        <v>1.9</v>
      </c>
      <c r="G23" s="43">
        <v>3.4</v>
      </c>
      <c r="H23" s="43">
        <v>1.5</v>
      </c>
      <c r="I23" s="43">
        <f t="shared" si="0"/>
        <v>9.69</v>
      </c>
      <c r="J23" s="30"/>
      <c r="K23" s="36"/>
    </row>
    <row r="24" spans="1:34">
      <c r="B24" s="41"/>
      <c r="C24" s="56" t="s">
        <v>160</v>
      </c>
      <c r="D24" s="35"/>
      <c r="E24" s="30"/>
      <c r="F24" s="43"/>
      <c r="G24" s="43"/>
      <c r="H24" s="43"/>
      <c r="I24" s="43">
        <f t="shared" si="0"/>
        <v>0</v>
      </c>
      <c r="J24" s="30"/>
      <c r="K24" s="36"/>
    </row>
    <row r="25" spans="1:34">
      <c r="B25" s="41"/>
      <c r="C25" s="57" t="s">
        <v>161</v>
      </c>
      <c r="D25" s="35"/>
      <c r="E25" s="30">
        <v>1</v>
      </c>
      <c r="F25" s="43">
        <f>4.15+2.98+2.25*3+3.95+2.5*3+1.8+2.3*2+3.3*2</f>
        <v>38.330000000000005</v>
      </c>
      <c r="G25" s="43">
        <v>0.45</v>
      </c>
      <c r="H25" s="43">
        <v>0.5</v>
      </c>
      <c r="I25" s="43">
        <f t="shared" si="0"/>
        <v>8.6242500000000017</v>
      </c>
      <c r="J25" s="30"/>
      <c r="K25" s="36"/>
    </row>
    <row r="26" spans="1:34">
      <c r="B26" s="41"/>
      <c r="C26" s="57" t="s">
        <v>162</v>
      </c>
      <c r="D26" s="35"/>
      <c r="E26" s="30">
        <v>1</v>
      </c>
      <c r="F26" s="43">
        <f>4.85*2+5.6+4.9+5.6*2</f>
        <v>31.4</v>
      </c>
      <c r="G26" s="43">
        <v>0.45</v>
      </c>
      <c r="H26" s="43">
        <v>0.5</v>
      </c>
      <c r="I26" s="43">
        <f>H26*G26*F26*E26</f>
        <v>7.0649999999999995</v>
      </c>
      <c r="J26" s="30"/>
      <c r="K26" s="36"/>
    </row>
    <row r="27" spans="1:34">
      <c r="B27" s="41"/>
      <c r="C27" s="57" t="s">
        <v>163</v>
      </c>
      <c r="D27" s="35"/>
      <c r="E27" s="30">
        <v>1</v>
      </c>
      <c r="F27" s="43">
        <f>6.3*2+6.25*2+6.2+6.5*3</f>
        <v>50.8</v>
      </c>
      <c r="G27" s="43">
        <v>0.45</v>
      </c>
      <c r="H27" s="43">
        <v>0.5</v>
      </c>
      <c r="I27" s="43">
        <f>H27*G27*F27*E27</f>
        <v>11.43</v>
      </c>
      <c r="J27" s="30"/>
      <c r="K27" s="36"/>
    </row>
    <row r="28" spans="1:34">
      <c r="B28" s="41"/>
      <c r="C28" s="57" t="s">
        <v>164</v>
      </c>
      <c r="D28" s="35"/>
      <c r="E28" s="30">
        <v>1</v>
      </c>
      <c r="F28" s="43">
        <f>6.25+8.85*2</f>
        <v>23.95</v>
      </c>
      <c r="G28" s="43">
        <v>0.45</v>
      </c>
      <c r="H28" s="43">
        <v>0.5</v>
      </c>
      <c r="I28" s="43">
        <f>H28*G28*F28*E28</f>
        <v>5.3887499999999999</v>
      </c>
      <c r="J28" s="30"/>
      <c r="K28" s="36"/>
    </row>
    <row r="29" spans="1:34" ht="15.75" thickBot="1">
      <c r="B29" s="41"/>
      <c r="C29" s="58"/>
      <c r="D29" s="35"/>
      <c r="E29" s="30"/>
      <c r="F29" s="43"/>
      <c r="G29" s="43"/>
      <c r="H29" s="43"/>
      <c r="I29" s="43"/>
      <c r="J29" s="37">
        <f>SUM(I18:I28)</f>
        <v>173.68049999999999</v>
      </c>
      <c r="K29" s="36"/>
    </row>
    <row r="30" spans="1:34" ht="18">
      <c r="B30" s="44"/>
      <c r="C30" s="45" t="s">
        <v>151</v>
      </c>
      <c r="D30" s="46" t="s">
        <v>152</v>
      </c>
      <c r="E30" s="47"/>
      <c r="F30" s="47"/>
      <c r="G30" s="47"/>
      <c r="H30" s="47"/>
      <c r="I30" s="47"/>
      <c r="J30" s="48"/>
      <c r="K30" s="49">
        <f>SUM(J29:J29)</f>
        <v>173.68049999999999</v>
      </c>
    </row>
    <row r="31" spans="1:34">
      <c r="B31" s="41"/>
      <c r="C31" s="50"/>
      <c r="D31" s="35"/>
      <c r="E31" s="30"/>
      <c r="F31" s="30"/>
      <c r="G31" s="30"/>
      <c r="H31" s="43"/>
      <c r="I31" s="30"/>
      <c r="J31" s="30"/>
      <c r="K31" s="36"/>
    </row>
    <row r="32" spans="1:34" s="55" customFormat="1" ht="15.75" customHeight="1">
      <c r="A32" s="51"/>
      <c r="B32" s="33" t="s">
        <v>16</v>
      </c>
      <c r="C32" s="34" t="s">
        <v>17</v>
      </c>
      <c r="D32" s="35"/>
      <c r="E32" s="35"/>
      <c r="F32" s="35"/>
      <c r="G32" s="35"/>
      <c r="H32" s="52"/>
      <c r="I32" s="52"/>
      <c r="J32" s="35"/>
      <c r="K32" s="35"/>
      <c r="L32" s="51"/>
      <c r="M32" s="53"/>
      <c r="N32" s="53"/>
      <c r="O32" s="53"/>
      <c r="P32" s="53"/>
      <c r="Q32" s="53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</row>
    <row r="33" spans="1:34" s="55" customFormat="1">
      <c r="A33" s="51"/>
      <c r="B33" s="33"/>
      <c r="C33" s="42" t="s">
        <v>165</v>
      </c>
      <c r="D33" s="35"/>
      <c r="E33" s="35"/>
      <c r="F33" s="35"/>
      <c r="G33" s="35"/>
      <c r="H33" s="52"/>
      <c r="I33" s="52"/>
      <c r="J33" s="35"/>
      <c r="K33" s="59"/>
      <c r="L33" s="51"/>
      <c r="M33" s="53"/>
      <c r="N33" s="53"/>
      <c r="O33" s="53"/>
      <c r="P33" s="53"/>
      <c r="Q33" s="53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</row>
    <row r="34" spans="1:34" s="55" customFormat="1">
      <c r="A34" s="51"/>
      <c r="B34" s="33"/>
      <c r="C34" s="56" t="s">
        <v>166</v>
      </c>
      <c r="D34" s="35"/>
      <c r="E34" s="30"/>
      <c r="F34" s="35"/>
      <c r="G34" s="30"/>
      <c r="H34" s="43"/>
      <c r="I34" s="43">
        <f>H34*G34*F34*E34</f>
        <v>0</v>
      </c>
      <c r="J34" s="35"/>
      <c r="K34" s="59"/>
      <c r="L34" s="51"/>
      <c r="M34" s="53"/>
      <c r="N34" s="53"/>
      <c r="O34" s="53"/>
      <c r="P34" s="53"/>
      <c r="Q34" s="53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</row>
    <row r="35" spans="1:34" s="55" customFormat="1">
      <c r="A35" s="51"/>
      <c r="B35" s="33"/>
      <c r="C35" s="57"/>
      <c r="D35" s="35"/>
      <c r="E35" s="30">
        <v>1</v>
      </c>
      <c r="F35" s="43">
        <v>280</v>
      </c>
      <c r="G35" s="43">
        <v>1</v>
      </c>
      <c r="H35" s="43">
        <v>0.8</v>
      </c>
      <c r="I35" s="43">
        <f>H35*G35*F35*E35</f>
        <v>224</v>
      </c>
      <c r="J35" s="35"/>
      <c r="K35" s="59"/>
      <c r="L35" s="51"/>
      <c r="M35" s="53"/>
      <c r="N35" s="53"/>
      <c r="O35" s="53"/>
      <c r="P35" s="53"/>
      <c r="Q35" s="53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</row>
    <row r="36" spans="1:34" ht="15.75" thickBot="1">
      <c r="B36" s="41"/>
      <c r="C36" s="57"/>
      <c r="D36" s="35"/>
      <c r="E36" s="30"/>
      <c r="F36" s="43"/>
      <c r="G36" s="43"/>
      <c r="H36" s="43"/>
      <c r="I36" s="43"/>
      <c r="J36" s="37">
        <f>SUM(I35:I35)</f>
        <v>224</v>
      </c>
      <c r="K36" s="31"/>
    </row>
    <row r="37" spans="1:34" ht="18">
      <c r="B37" s="44"/>
      <c r="C37" s="45" t="s">
        <v>151</v>
      </c>
      <c r="D37" s="46" t="s">
        <v>152</v>
      </c>
      <c r="E37" s="47"/>
      <c r="F37" s="47"/>
      <c r="G37" s="47"/>
      <c r="H37" s="47"/>
      <c r="I37" s="47"/>
      <c r="J37" s="48"/>
      <c r="K37" s="49">
        <f>SUM(J36:J36)</f>
        <v>224</v>
      </c>
    </row>
    <row r="38" spans="1:34" ht="18">
      <c r="B38" s="60"/>
      <c r="C38" s="61"/>
      <c r="D38" s="35"/>
      <c r="E38" s="30"/>
      <c r="F38" s="30"/>
      <c r="G38" s="30"/>
      <c r="H38" s="30"/>
      <c r="I38" s="30"/>
      <c r="J38" s="30"/>
      <c r="K38" s="31"/>
    </row>
    <row r="39" spans="1:34" s="55" customFormat="1" ht="14.25">
      <c r="A39" s="51"/>
      <c r="B39" s="33" t="s">
        <v>18</v>
      </c>
      <c r="C39" s="34" t="s">
        <v>19</v>
      </c>
      <c r="D39" s="35"/>
      <c r="E39" s="35"/>
      <c r="F39" s="35"/>
      <c r="G39" s="35"/>
      <c r="H39" s="52"/>
      <c r="I39" s="52"/>
      <c r="J39" s="35"/>
      <c r="K39" s="35"/>
      <c r="L39" s="51"/>
      <c r="M39" s="53"/>
      <c r="N39" s="53"/>
      <c r="O39" s="53"/>
      <c r="P39" s="53"/>
      <c r="Q39" s="53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</row>
    <row r="40" spans="1:34">
      <c r="B40" s="41"/>
      <c r="C40" s="62" t="s">
        <v>167</v>
      </c>
      <c r="D40" s="35"/>
      <c r="E40" s="30">
        <v>1</v>
      </c>
      <c r="F40" s="43">
        <f>K13</f>
        <v>1400</v>
      </c>
      <c r="G40" s="43"/>
      <c r="H40" s="43"/>
      <c r="I40" s="43">
        <f>F40*E40</f>
        <v>1400</v>
      </c>
      <c r="J40" s="63"/>
      <c r="K40" s="31"/>
    </row>
    <row r="41" spans="1:34">
      <c r="B41" s="41"/>
      <c r="C41" s="62" t="s">
        <v>168</v>
      </c>
      <c r="D41" s="35"/>
      <c r="E41" s="30">
        <v>1</v>
      </c>
      <c r="F41" s="43">
        <f>K30</f>
        <v>173.68049999999999</v>
      </c>
      <c r="G41" s="43"/>
      <c r="H41" s="43"/>
      <c r="I41" s="43">
        <f>F41*E41</f>
        <v>173.68049999999999</v>
      </c>
      <c r="J41" s="63"/>
      <c r="K41" s="31"/>
    </row>
    <row r="42" spans="1:34" ht="15.75" thickBot="1">
      <c r="B42" s="41"/>
      <c r="C42" s="58"/>
      <c r="D42" s="35"/>
      <c r="E42" s="30"/>
      <c r="F42" s="43"/>
      <c r="G42" s="43"/>
      <c r="H42" s="43"/>
      <c r="I42" s="64"/>
      <c r="J42" s="37">
        <f>SUM(I40:I41)</f>
        <v>1573.6804999999999</v>
      </c>
      <c r="K42" s="31"/>
    </row>
    <row r="43" spans="1:34" ht="18">
      <c r="B43" s="44"/>
      <c r="C43" s="45" t="s">
        <v>151</v>
      </c>
      <c r="D43" s="46" t="s">
        <v>152</v>
      </c>
      <c r="E43" s="47"/>
      <c r="F43" s="47"/>
      <c r="G43" s="47"/>
      <c r="H43" s="47"/>
      <c r="I43" s="47"/>
      <c r="J43" s="48"/>
      <c r="K43" s="49">
        <f>SUM(J42)</f>
        <v>1573.6804999999999</v>
      </c>
    </row>
    <row r="44" spans="1:34">
      <c r="B44" s="44"/>
      <c r="C44" s="65"/>
      <c r="D44" s="35"/>
      <c r="E44" s="65"/>
      <c r="F44" s="65"/>
      <c r="G44" s="65"/>
      <c r="H44" s="65"/>
      <c r="I44" s="65"/>
      <c r="J44" s="65"/>
      <c r="K44" s="35"/>
    </row>
    <row r="45" spans="1:34">
      <c r="B45" s="66"/>
      <c r="C45" s="29" t="s">
        <v>20</v>
      </c>
      <c r="D45" s="35"/>
      <c r="E45" s="30"/>
      <c r="F45" s="30"/>
      <c r="G45" s="30"/>
      <c r="H45" s="30"/>
      <c r="I45" s="30"/>
      <c r="J45" s="30"/>
      <c r="K45" s="35"/>
    </row>
    <row r="46" spans="1:34" s="55" customFormat="1" ht="14.25">
      <c r="A46" s="51"/>
      <c r="B46" s="33" t="s">
        <v>21</v>
      </c>
      <c r="C46" s="34" t="s">
        <v>22</v>
      </c>
      <c r="D46" s="35"/>
      <c r="E46" s="35"/>
      <c r="F46" s="35"/>
      <c r="G46" s="35"/>
      <c r="H46" s="52"/>
      <c r="I46" s="52"/>
      <c r="J46" s="35"/>
      <c r="K46" s="35"/>
      <c r="L46" s="51"/>
      <c r="M46" s="53"/>
      <c r="N46" s="53"/>
      <c r="O46" s="53"/>
      <c r="P46" s="53"/>
      <c r="Q46" s="53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</row>
    <row r="47" spans="1:34">
      <c r="B47" s="41"/>
      <c r="C47" s="56" t="s">
        <v>160</v>
      </c>
      <c r="D47" s="35"/>
      <c r="E47" s="30"/>
      <c r="F47" s="43"/>
      <c r="G47" s="43"/>
      <c r="H47" s="43"/>
      <c r="I47" s="43"/>
      <c r="J47" s="30"/>
      <c r="K47" s="36"/>
    </row>
    <row r="48" spans="1:34">
      <c r="B48" s="41"/>
      <c r="C48" s="57" t="s">
        <v>161</v>
      </c>
      <c r="D48" s="35"/>
      <c r="E48" s="30">
        <v>1</v>
      </c>
      <c r="F48" s="43">
        <f>4.15+2.98+2.25*3+3.95+2.5*3+1.8+2.3*2+3.3*2</f>
        <v>38.330000000000005</v>
      </c>
      <c r="G48" s="43">
        <v>0.45</v>
      </c>
      <c r="H48" s="43">
        <v>0.1</v>
      </c>
      <c r="I48" s="43">
        <f>H48*G48*F48*E48</f>
        <v>1.7248500000000004</v>
      </c>
      <c r="J48" s="30"/>
      <c r="K48" s="36"/>
    </row>
    <row r="49" spans="1:34">
      <c r="B49" s="41"/>
      <c r="C49" s="57" t="s">
        <v>162</v>
      </c>
      <c r="D49" s="35"/>
      <c r="E49" s="30">
        <v>1</v>
      </c>
      <c r="F49" s="43">
        <f>4.85*2+5.6+4.9+5.6*2</f>
        <v>31.4</v>
      </c>
      <c r="G49" s="43">
        <v>0.45</v>
      </c>
      <c r="H49" s="43">
        <v>0.1</v>
      </c>
      <c r="I49" s="43">
        <f>H49*G49*F49*E49</f>
        <v>1.413</v>
      </c>
      <c r="J49" s="30"/>
      <c r="K49" s="36"/>
    </row>
    <row r="50" spans="1:34">
      <c r="B50" s="41"/>
      <c r="C50" s="57" t="s">
        <v>163</v>
      </c>
      <c r="D50" s="35"/>
      <c r="E50" s="30">
        <v>1</v>
      </c>
      <c r="F50" s="43">
        <f>6.3*2+6.25*2+6.2+6.5*3</f>
        <v>50.8</v>
      </c>
      <c r="G50" s="43">
        <v>0.45</v>
      </c>
      <c r="H50" s="43">
        <v>0.1</v>
      </c>
      <c r="I50" s="43">
        <f>H50*G50*F50*E50</f>
        <v>2.286</v>
      </c>
      <c r="J50" s="30"/>
      <c r="K50" s="36"/>
    </row>
    <row r="51" spans="1:34">
      <c r="B51" s="41"/>
      <c r="C51" s="57" t="s">
        <v>164</v>
      </c>
      <c r="D51" s="35"/>
      <c r="E51" s="30">
        <v>1</v>
      </c>
      <c r="F51" s="43">
        <f>6.25+8.85*2</f>
        <v>23.95</v>
      </c>
      <c r="G51" s="43">
        <v>0.45</v>
      </c>
      <c r="H51" s="43">
        <v>0.1</v>
      </c>
      <c r="I51" s="43">
        <f>H51*G51*F51*E51</f>
        <v>1.07775</v>
      </c>
      <c r="J51" s="30"/>
      <c r="K51" s="36"/>
    </row>
    <row r="52" spans="1:34" ht="15.75" thickBot="1">
      <c r="B52" s="41"/>
      <c r="C52" s="58"/>
      <c r="D52" s="35"/>
      <c r="E52" s="30"/>
      <c r="F52" s="43"/>
      <c r="G52" s="43"/>
      <c r="H52" s="43"/>
      <c r="I52" s="43"/>
      <c r="J52" s="37">
        <f>SUM(I47:I51)</f>
        <v>6.5015999999999998</v>
      </c>
      <c r="K52" s="36"/>
    </row>
    <row r="53" spans="1:34" ht="18">
      <c r="B53" s="44"/>
      <c r="C53" s="45" t="s">
        <v>151</v>
      </c>
      <c r="D53" s="46" t="s">
        <v>152</v>
      </c>
      <c r="E53" s="47"/>
      <c r="F53" s="47"/>
      <c r="G53" s="47"/>
      <c r="H53" s="47"/>
      <c r="I53" s="47"/>
      <c r="J53" s="48"/>
      <c r="K53" s="49">
        <f>SUM(J52)</f>
        <v>6.5015999999999998</v>
      </c>
    </row>
    <row r="54" spans="1:34">
      <c r="B54" s="44"/>
      <c r="C54" s="67"/>
      <c r="D54" s="35"/>
      <c r="E54" s="30"/>
      <c r="F54" s="68"/>
      <c r="G54" s="30"/>
      <c r="H54" s="30"/>
      <c r="I54" s="30"/>
      <c r="J54" s="30"/>
      <c r="K54" s="36"/>
    </row>
    <row r="55" spans="1:34" s="55" customFormat="1" ht="14.25">
      <c r="A55" s="51"/>
      <c r="B55" s="33" t="s">
        <v>23</v>
      </c>
      <c r="C55" s="34" t="s">
        <v>24</v>
      </c>
      <c r="D55" s="35"/>
      <c r="E55" s="35"/>
      <c r="F55" s="35"/>
      <c r="G55" s="35"/>
      <c r="H55" s="52"/>
      <c r="I55" s="52"/>
      <c r="J55" s="35"/>
      <c r="K55" s="35"/>
      <c r="L55" s="51"/>
      <c r="M55" s="53"/>
      <c r="N55" s="53"/>
      <c r="O55" s="53"/>
      <c r="P55" s="53"/>
      <c r="Q55" s="53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</row>
    <row r="56" spans="1:34">
      <c r="B56" s="41"/>
      <c r="C56" s="42" t="s">
        <v>153</v>
      </c>
      <c r="D56" s="35"/>
      <c r="E56" s="30"/>
      <c r="F56" s="43"/>
      <c r="G56" s="30"/>
      <c r="H56" s="43"/>
      <c r="I56" s="43"/>
      <c r="J56" s="30"/>
      <c r="K56" s="36"/>
    </row>
    <row r="57" spans="1:34">
      <c r="B57" s="41"/>
      <c r="C57" s="57" t="s">
        <v>154</v>
      </c>
      <c r="D57" s="35"/>
      <c r="E57" s="30">
        <v>4</v>
      </c>
      <c r="F57" s="43">
        <v>2.65</v>
      </c>
      <c r="G57" s="43">
        <v>2.85</v>
      </c>
      <c r="H57" s="43">
        <v>0.5</v>
      </c>
      <c r="I57" s="43">
        <f t="shared" ref="I57:I62" si="1">H57*G57*F57*E57</f>
        <v>15.105</v>
      </c>
      <c r="J57" s="30"/>
      <c r="K57" s="36"/>
    </row>
    <row r="58" spans="1:34">
      <c r="B58" s="41"/>
      <c r="C58" s="57" t="s">
        <v>155</v>
      </c>
      <c r="D58" s="35"/>
      <c r="E58" s="30">
        <v>2</v>
      </c>
      <c r="F58" s="43">
        <v>2.15</v>
      </c>
      <c r="G58" s="43">
        <v>2.35</v>
      </c>
      <c r="H58" s="43">
        <v>0.5</v>
      </c>
      <c r="I58" s="43">
        <f t="shared" si="1"/>
        <v>5.0525000000000002</v>
      </c>
      <c r="J58" s="30"/>
      <c r="K58" s="36"/>
    </row>
    <row r="59" spans="1:34">
      <c r="B59" s="41"/>
      <c r="C59" s="57" t="s">
        <v>156</v>
      </c>
      <c r="D59" s="35"/>
      <c r="E59" s="30">
        <v>6</v>
      </c>
      <c r="F59" s="43">
        <v>1.9</v>
      </c>
      <c r="G59" s="43">
        <v>2.1</v>
      </c>
      <c r="H59" s="43">
        <v>0.5</v>
      </c>
      <c r="I59" s="43">
        <f t="shared" si="1"/>
        <v>11.969999999999999</v>
      </c>
      <c r="J59" s="30"/>
      <c r="K59" s="36"/>
    </row>
    <row r="60" spans="1:34">
      <c r="B60" s="41"/>
      <c r="C60" s="57" t="s">
        <v>157</v>
      </c>
      <c r="D60" s="35"/>
      <c r="E60" s="30">
        <v>6</v>
      </c>
      <c r="F60" s="43">
        <v>1.7</v>
      </c>
      <c r="G60" s="43">
        <v>1.8</v>
      </c>
      <c r="H60" s="43">
        <v>0.5</v>
      </c>
      <c r="I60" s="43">
        <f t="shared" si="1"/>
        <v>9.18</v>
      </c>
      <c r="J60" s="30"/>
      <c r="K60" s="36"/>
    </row>
    <row r="61" spans="1:34">
      <c r="B61" s="41"/>
      <c r="C61" s="57" t="s">
        <v>158</v>
      </c>
      <c r="D61" s="35"/>
      <c r="E61" s="30">
        <v>2</v>
      </c>
      <c r="F61" s="43">
        <v>1.4</v>
      </c>
      <c r="G61" s="43">
        <v>1.8</v>
      </c>
      <c r="H61" s="43">
        <v>0.5</v>
      </c>
      <c r="I61" s="43">
        <f t="shared" si="1"/>
        <v>2.52</v>
      </c>
      <c r="J61" s="30"/>
      <c r="K61" s="36"/>
    </row>
    <row r="62" spans="1:34">
      <c r="B62" s="41"/>
      <c r="C62" s="57" t="s">
        <v>159</v>
      </c>
      <c r="D62" s="35"/>
      <c r="E62" s="30">
        <v>1</v>
      </c>
      <c r="F62" s="43">
        <v>1.9</v>
      </c>
      <c r="G62" s="43">
        <v>3.4</v>
      </c>
      <c r="H62" s="43">
        <v>0.5</v>
      </c>
      <c r="I62" s="43">
        <f t="shared" si="1"/>
        <v>3.23</v>
      </c>
      <c r="J62" s="30"/>
      <c r="K62" s="36"/>
    </row>
    <row r="63" spans="1:34">
      <c r="B63" s="41"/>
      <c r="C63" s="57" t="s">
        <v>159</v>
      </c>
      <c r="D63" s="35"/>
      <c r="E63" s="30">
        <v>1</v>
      </c>
      <c r="F63" s="43">
        <v>60</v>
      </c>
      <c r="G63" s="43">
        <v>1</v>
      </c>
      <c r="H63" s="43">
        <v>0.5</v>
      </c>
      <c r="I63" s="43">
        <f>H63*G63*F63*E63</f>
        <v>30</v>
      </c>
      <c r="J63" s="30"/>
      <c r="K63" s="36"/>
    </row>
    <row r="64" spans="1:34" ht="15.75" thickBot="1">
      <c r="B64" s="41"/>
      <c r="C64" s="58"/>
      <c r="D64" s="35"/>
      <c r="E64" s="30"/>
      <c r="F64" s="43"/>
      <c r="G64" s="43"/>
      <c r="H64" s="43"/>
      <c r="I64" s="43"/>
      <c r="J64" s="37">
        <f>SUM(I57:I62)</f>
        <v>47.057499999999997</v>
      </c>
      <c r="K64" s="36"/>
    </row>
    <row r="65" spans="1:34" ht="18">
      <c r="B65" s="44"/>
      <c r="C65" s="45" t="s">
        <v>151</v>
      </c>
      <c r="D65" s="46" t="s">
        <v>152</v>
      </c>
      <c r="E65" s="47"/>
      <c r="F65" s="47"/>
      <c r="G65" s="47"/>
      <c r="H65" s="47"/>
      <c r="I65" s="47"/>
      <c r="J65" s="48"/>
      <c r="K65" s="49">
        <f>SUM(J64:J64)</f>
        <v>47.057499999999997</v>
      </c>
    </row>
    <row r="66" spans="1:34">
      <c r="B66" s="44"/>
      <c r="C66" s="36"/>
      <c r="D66" s="35"/>
      <c r="E66" s="36"/>
      <c r="F66" s="36"/>
      <c r="G66" s="36"/>
      <c r="H66" s="36"/>
      <c r="I66" s="36"/>
      <c r="J66" s="36"/>
      <c r="K66" s="36"/>
    </row>
    <row r="67" spans="1:34">
      <c r="B67" s="44"/>
      <c r="C67" s="29" t="s">
        <v>28</v>
      </c>
      <c r="D67" s="35"/>
      <c r="E67" s="36"/>
      <c r="F67" s="36"/>
      <c r="G67" s="36"/>
      <c r="H67" s="36"/>
      <c r="I67" s="36"/>
      <c r="J67" s="36"/>
      <c r="K67" s="31"/>
    </row>
    <row r="68" spans="1:34" s="55" customFormat="1" ht="14.25">
      <c r="A68" s="51"/>
      <c r="B68" s="33" t="s">
        <v>34</v>
      </c>
      <c r="C68" s="34" t="s">
        <v>169</v>
      </c>
      <c r="D68" s="35"/>
      <c r="E68" s="35"/>
      <c r="F68" s="35"/>
      <c r="G68" s="35"/>
      <c r="H68" s="52"/>
      <c r="I68" s="52"/>
      <c r="J68" s="35"/>
      <c r="K68" s="35"/>
      <c r="L68" s="51"/>
      <c r="M68" s="53"/>
      <c r="N68" s="53"/>
      <c r="O68" s="53"/>
      <c r="P68" s="53"/>
      <c r="Q68" s="53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</row>
    <row r="69" spans="1:34">
      <c r="B69" s="41"/>
      <c r="C69" s="58" t="s">
        <v>170</v>
      </c>
      <c r="D69" s="35"/>
      <c r="E69" s="30">
        <v>2</v>
      </c>
      <c r="F69" s="30"/>
      <c r="G69" s="30"/>
      <c r="H69" s="30"/>
      <c r="I69" s="30">
        <f>E69</f>
        <v>2</v>
      </c>
      <c r="J69" s="43">
        <f>F69</f>
        <v>0</v>
      </c>
      <c r="K69" s="31"/>
    </row>
    <row r="70" spans="1:34" ht="15.75" thickBot="1">
      <c r="B70" s="41"/>
      <c r="C70" s="58"/>
      <c r="D70" s="35"/>
      <c r="E70" s="30"/>
      <c r="F70" s="30"/>
      <c r="G70" s="30"/>
      <c r="H70" s="30"/>
      <c r="I70" s="30"/>
      <c r="J70" s="69">
        <f>SUM(I69:I69)</f>
        <v>2</v>
      </c>
      <c r="K70" s="31"/>
    </row>
    <row r="71" spans="1:34">
      <c r="B71" s="44"/>
      <c r="C71" s="45" t="s">
        <v>151</v>
      </c>
      <c r="D71" s="46" t="s">
        <v>2</v>
      </c>
      <c r="E71" s="47"/>
      <c r="F71" s="47"/>
      <c r="G71" s="47"/>
      <c r="H71" s="47"/>
      <c r="I71" s="47"/>
      <c r="J71" s="48"/>
      <c r="K71" s="49">
        <f>SUM(J70)</f>
        <v>2</v>
      </c>
    </row>
    <row r="72" spans="1:34">
      <c r="B72" s="66"/>
      <c r="C72" s="70"/>
      <c r="D72" s="35"/>
      <c r="E72" s="30"/>
      <c r="F72" s="43"/>
      <c r="G72" s="30"/>
      <c r="H72" s="43"/>
      <c r="I72" s="43"/>
      <c r="J72" s="30"/>
      <c r="K72" s="36"/>
    </row>
    <row r="73" spans="1:34">
      <c r="B73" s="44"/>
      <c r="C73" s="29" t="s">
        <v>171</v>
      </c>
      <c r="D73" s="35"/>
      <c r="E73" s="30"/>
      <c r="F73" s="30"/>
      <c r="G73" s="30"/>
      <c r="H73" s="30"/>
      <c r="I73" s="30"/>
      <c r="J73" s="30"/>
      <c r="K73" s="36"/>
    </row>
    <row r="74" spans="1:34" s="55" customFormat="1" ht="14.25">
      <c r="A74" s="51"/>
      <c r="B74" s="33" t="s">
        <v>41</v>
      </c>
      <c r="C74" s="34" t="s">
        <v>44</v>
      </c>
      <c r="D74" s="35"/>
      <c r="E74" s="35"/>
      <c r="F74" s="35"/>
      <c r="G74" s="35"/>
      <c r="H74" s="52"/>
      <c r="I74" s="52"/>
      <c r="J74" s="35"/>
      <c r="K74" s="35"/>
      <c r="L74" s="51"/>
      <c r="M74" s="53"/>
      <c r="N74" s="53"/>
      <c r="O74" s="53"/>
      <c r="P74" s="53"/>
      <c r="Q74" s="53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</row>
    <row r="75" spans="1:34" s="55" customFormat="1">
      <c r="A75" s="51"/>
      <c r="B75" s="33"/>
      <c r="C75" s="56" t="s">
        <v>166</v>
      </c>
      <c r="D75" s="35"/>
      <c r="E75" s="30"/>
      <c r="F75" s="43"/>
      <c r="G75" s="30"/>
      <c r="H75" s="43"/>
      <c r="I75" s="43">
        <v>288</v>
      </c>
      <c r="J75" s="35"/>
      <c r="K75" s="59"/>
      <c r="L75" s="51"/>
      <c r="M75" s="53"/>
      <c r="N75" s="53"/>
      <c r="O75" s="53"/>
      <c r="P75" s="53"/>
      <c r="Q75" s="53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</row>
    <row r="76" spans="1:34" ht="15.75" thickBot="1">
      <c r="B76" s="41"/>
      <c r="C76" s="57"/>
      <c r="D76" s="35"/>
      <c r="E76" s="30"/>
      <c r="F76" s="43"/>
      <c r="G76" s="43"/>
      <c r="H76" s="43"/>
      <c r="I76" s="43"/>
      <c r="J76" s="37">
        <f>I75</f>
        <v>288</v>
      </c>
      <c r="K76" s="31"/>
    </row>
    <row r="77" spans="1:34">
      <c r="B77" s="44"/>
      <c r="C77" s="45" t="s">
        <v>151</v>
      </c>
      <c r="D77" s="46" t="s">
        <v>27</v>
      </c>
      <c r="E77" s="47"/>
      <c r="F77" s="47"/>
      <c r="G77" s="47"/>
      <c r="H77" s="47"/>
      <c r="I77" s="47"/>
      <c r="J77" s="48"/>
      <c r="K77" s="49">
        <f>SUM(J76)</f>
        <v>288</v>
      </c>
      <c r="N77" s="21" t="s">
        <v>172</v>
      </c>
    </row>
    <row r="78" spans="1:34" ht="21" customHeight="1">
      <c r="B78" s="44"/>
      <c r="C78" s="29" t="s">
        <v>173</v>
      </c>
      <c r="D78" s="35"/>
      <c r="E78" s="30"/>
      <c r="F78" s="30"/>
      <c r="G78" s="30"/>
      <c r="H78" s="30"/>
      <c r="I78" s="30"/>
      <c r="J78" s="30"/>
      <c r="K78" s="36"/>
      <c r="N78" s="21" t="s">
        <v>174</v>
      </c>
    </row>
    <row r="79" spans="1:34" s="55" customFormat="1" ht="14.25">
      <c r="A79" s="51"/>
      <c r="B79" s="33" t="s">
        <v>43</v>
      </c>
      <c r="C79" s="34" t="s">
        <v>47</v>
      </c>
      <c r="D79" s="35"/>
      <c r="E79" s="35"/>
      <c r="F79" s="35"/>
      <c r="G79" s="35"/>
      <c r="H79" s="52"/>
      <c r="I79" s="52"/>
      <c r="J79" s="35"/>
      <c r="K79" s="35"/>
      <c r="L79" s="51"/>
      <c r="M79" s="53"/>
      <c r="N79" s="53" t="s">
        <v>175</v>
      </c>
      <c r="O79" s="53"/>
      <c r="P79" s="53"/>
      <c r="Q79" s="53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</row>
    <row r="80" spans="1:34">
      <c r="B80" s="41"/>
      <c r="C80" s="42" t="s">
        <v>153</v>
      </c>
      <c r="D80" s="35"/>
      <c r="E80" s="30"/>
      <c r="F80" s="43"/>
      <c r="G80" s="30"/>
      <c r="H80" s="43"/>
      <c r="I80" s="43"/>
      <c r="J80" s="30"/>
      <c r="K80" s="36"/>
      <c r="N80" s="21" t="s">
        <v>176</v>
      </c>
    </row>
    <row r="81" spans="1:34">
      <c r="B81" s="41"/>
      <c r="C81" s="57" t="s">
        <v>154</v>
      </c>
      <c r="D81" s="35"/>
      <c r="E81" s="30">
        <v>4</v>
      </c>
      <c r="F81" s="43">
        <f t="shared" ref="F81:G86" si="2">F57-0.4</f>
        <v>2.25</v>
      </c>
      <c r="G81" s="43">
        <f t="shared" si="2"/>
        <v>2.4500000000000002</v>
      </c>
      <c r="H81" s="43">
        <v>0.5</v>
      </c>
      <c r="I81" s="43">
        <f t="shared" ref="I81:I87" si="3">H81*G81*F81*E81</f>
        <v>11.025</v>
      </c>
      <c r="J81" s="30"/>
      <c r="K81" s="36"/>
    </row>
    <row r="82" spans="1:34">
      <c r="B82" s="41"/>
      <c r="C82" s="57" t="s">
        <v>155</v>
      </c>
      <c r="D82" s="35"/>
      <c r="E82" s="30">
        <v>2</v>
      </c>
      <c r="F82" s="43">
        <f t="shared" si="2"/>
        <v>1.75</v>
      </c>
      <c r="G82" s="43">
        <f t="shared" si="2"/>
        <v>1.9500000000000002</v>
      </c>
      <c r="H82" s="43">
        <v>0.45</v>
      </c>
      <c r="I82" s="43">
        <f t="shared" si="3"/>
        <v>3.07125</v>
      </c>
      <c r="J82" s="30"/>
      <c r="K82" s="36"/>
    </row>
    <row r="83" spans="1:34">
      <c r="B83" s="41"/>
      <c r="C83" s="57" t="s">
        <v>156</v>
      </c>
      <c r="D83" s="35"/>
      <c r="E83" s="30">
        <v>6</v>
      </c>
      <c r="F83" s="43">
        <f t="shared" si="2"/>
        <v>1.5</v>
      </c>
      <c r="G83" s="43">
        <f t="shared" si="2"/>
        <v>1.7000000000000002</v>
      </c>
      <c r="H83" s="43">
        <v>0.38</v>
      </c>
      <c r="I83" s="43">
        <f t="shared" si="3"/>
        <v>5.8140000000000009</v>
      </c>
      <c r="J83" s="30"/>
      <c r="K83" s="36"/>
    </row>
    <row r="84" spans="1:34">
      <c r="B84" s="41"/>
      <c r="C84" s="57" t="s">
        <v>157</v>
      </c>
      <c r="D84" s="35"/>
      <c r="E84" s="30">
        <v>6</v>
      </c>
      <c r="F84" s="43">
        <f t="shared" si="2"/>
        <v>1.2999999999999998</v>
      </c>
      <c r="G84" s="43">
        <f t="shared" si="2"/>
        <v>1.4</v>
      </c>
      <c r="H84" s="43">
        <v>0.3</v>
      </c>
      <c r="I84" s="43">
        <f t="shared" si="3"/>
        <v>3.2759999999999998</v>
      </c>
      <c r="J84" s="30"/>
      <c r="K84" s="36"/>
    </row>
    <row r="85" spans="1:34">
      <c r="B85" s="41"/>
      <c r="C85" s="57" t="s">
        <v>158</v>
      </c>
      <c r="D85" s="35"/>
      <c r="E85" s="30">
        <v>2</v>
      </c>
      <c r="F85" s="43">
        <f t="shared" si="2"/>
        <v>0.99999999999999989</v>
      </c>
      <c r="G85" s="43">
        <f t="shared" si="2"/>
        <v>1.4</v>
      </c>
      <c r="H85" s="43">
        <v>0.3</v>
      </c>
      <c r="I85" s="43">
        <f t="shared" si="3"/>
        <v>0.83999999999999986</v>
      </c>
      <c r="J85" s="30"/>
      <c r="K85" s="36"/>
    </row>
    <row r="86" spans="1:34">
      <c r="B86" s="41"/>
      <c r="C86" s="57" t="s">
        <v>159</v>
      </c>
      <c r="D86" s="35"/>
      <c r="E86" s="30">
        <v>1</v>
      </c>
      <c r="F86" s="43">
        <f t="shared" si="2"/>
        <v>1.5</v>
      </c>
      <c r="G86" s="43">
        <f t="shared" si="2"/>
        <v>3</v>
      </c>
      <c r="H86" s="43">
        <v>0.5</v>
      </c>
      <c r="I86" s="43">
        <f t="shared" si="3"/>
        <v>2.25</v>
      </c>
      <c r="J86" s="30"/>
      <c r="K86" s="36"/>
    </row>
    <row r="87" spans="1:34">
      <c r="B87" s="41"/>
      <c r="C87" s="57" t="s">
        <v>204</v>
      </c>
      <c r="D87" s="35"/>
      <c r="E87" s="30">
        <v>1</v>
      </c>
      <c r="F87" s="43">
        <f>75-14</f>
        <v>61</v>
      </c>
      <c r="G87" s="43">
        <v>0.8</v>
      </c>
      <c r="H87" s="43">
        <v>0.3</v>
      </c>
      <c r="I87" s="43">
        <f t="shared" si="3"/>
        <v>14.639999999999999</v>
      </c>
      <c r="J87" s="30"/>
      <c r="K87" s="36"/>
    </row>
    <row r="88" spans="1:34" ht="16.5">
      <c r="B88" s="41"/>
      <c r="C88" s="71"/>
      <c r="D88" s="35"/>
      <c r="E88" s="30"/>
      <c r="F88" s="43"/>
      <c r="G88" s="43"/>
      <c r="H88" s="43"/>
      <c r="I88" s="43"/>
      <c r="J88" s="37">
        <f>SUM(I81:I87)</f>
        <v>40.916249999999998</v>
      </c>
      <c r="K88" s="31"/>
      <c r="M88" s="21">
        <v>40</v>
      </c>
      <c r="N88" s="21">
        <f>J88*M88</f>
        <v>1636.6499999999999</v>
      </c>
    </row>
    <row r="89" spans="1:34">
      <c r="B89" s="41"/>
      <c r="C89" s="42" t="s">
        <v>177</v>
      </c>
      <c r="D89" s="35"/>
      <c r="E89" s="30"/>
      <c r="F89" s="43"/>
      <c r="G89" s="30"/>
      <c r="H89" s="43"/>
      <c r="I89" s="43"/>
      <c r="J89" s="30"/>
      <c r="K89" s="36"/>
    </row>
    <row r="90" spans="1:34">
      <c r="A90" s="23"/>
      <c r="B90" s="41"/>
      <c r="C90" s="57" t="s">
        <v>178</v>
      </c>
      <c r="D90" s="35"/>
      <c r="E90" s="30">
        <v>4</v>
      </c>
      <c r="F90" s="43">
        <v>0.3</v>
      </c>
      <c r="G90" s="43">
        <v>0.6</v>
      </c>
      <c r="H90" s="43">
        <v>1.5</v>
      </c>
      <c r="I90" s="43">
        <f t="shared" ref="I90:I95" si="4">H90*G90*F90*E90</f>
        <v>1.0799999999999998</v>
      </c>
      <c r="J90" s="30"/>
      <c r="K90" s="36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</row>
    <row r="91" spans="1:34">
      <c r="A91" s="23"/>
      <c r="B91" s="41"/>
      <c r="C91" s="57" t="s">
        <v>179</v>
      </c>
      <c r="D91" s="35"/>
      <c r="E91" s="30">
        <v>2</v>
      </c>
      <c r="F91" s="43">
        <v>0.3</v>
      </c>
      <c r="G91" s="43">
        <v>0.5</v>
      </c>
      <c r="H91" s="43">
        <v>1.5</v>
      </c>
      <c r="I91" s="43">
        <f t="shared" si="4"/>
        <v>0.44999999999999996</v>
      </c>
      <c r="J91" s="30"/>
      <c r="K91" s="36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</row>
    <row r="92" spans="1:34">
      <c r="A92" s="23"/>
      <c r="B92" s="41"/>
      <c r="C92" s="57" t="s">
        <v>180</v>
      </c>
      <c r="D92" s="35"/>
      <c r="E92" s="30">
        <v>6</v>
      </c>
      <c r="F92" s="43">
        <v>0.3</v>
      </c>
      <c r="G92" s="43">
        <v>0.5</v>
      </c>
      <c r="H92" s="43">
        <v>1.5</v>
      </c>
      <c r="I92" s="43">
        <f t="shared" si="4"/>
        <v>1.3499999999999999</v>
      </c>
      <c r="J92" s="30"/>
      <c r="K92" s="36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</row>
    <row r="93" spans="1:34">
      <c r="A93" s="23"/>
      <c r="B93" s="41"/>
      <c r="C93" s="57" t="s">
        <v>181</v>
      </c>
      <c r="D93" s="35"/>
      <c r="E93" s="30">
        <v>6</v>
      </c>
      <c r="F93" s="43">
        <v>0.3</v>
      </c>
      <c r="G93" s="43">
        <v>0.4</v>
      </c>
      <c r="H93" s="43">
        <v>1.5</v>
      </c>
      <c r="I93" s="43">
        <f t="shared" si="4"/>
        <v>1.08</v>
      </c>
      <c r="J93" s="30"/>
      <c r="K93" s="36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</row>
    <row r="94" spans="1:34">
      <c r="A94" s="23"/>
      <c r="B94" s="41"/>
      <c r="C94" s="57" t="s">
        <v>182</v>
      </c>
      <c r="D94" s="35"/>
      <c r="E94" s="30">
        <v>2</v>
      </c>
      <c r="F94" s="43">
        <v>0.3</v>
      </c>
      <c r="G94" s="43">
        <v>0.4</v>
      </c>
      <c r="H94" s="43">
        <v>1.5</v>
      </c>
      <c r="I94" s="43">
        <f t="shared" si="4"/>
        <v>0.36000000000000004</v>
      </c>
      <c r="J94" s="30"/>
      <c r="K94" s="36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</row>
    <row r="95" spans="1:34">
      <c r="A95" s="23"/>
      <c r="B95" s="41"/>
      <c r="C95" s="57" t="s">
        <v>183</v>
      </c>
      <c r="D95" s="35"/>
      <c r="E95" s="30">
        <v>1</v>
      </c>
      <c r="F95" s="43">
        <v>0.25</v>
      </c>
      <c r="G95" s="43">
        <v>1</v>
      </c>
      <c r="H95" s="43">
        <v>1.5</v>
      </c>
      <c r="I95" s="43">
        <f t="shared" si="4"/>
        <v>0.375</v>
      </c>
      <c r="J95" s="30"/>
      <c r="K95" s="36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</row>
    <row r="96" spans="1:34" ht="16.5">
      <c r="B96" s="41"/>
      <c r="C96" s="71"/>
      <c r="D96" s="35"/>
      <c r="E96" s="30"/>
      <c r="F96" s="43"/>
      <c r="G96" s="43"/>
      <c r="H96" s="43"/>
      <c r="I96" s="43"/>
      <c r="J96" s="37">
        <f>SUM(I90:I95)</f>
        <v>4.6950000000000003</v>
      </c>
      <c r="K96" s="31"/>
      <c r="M96" s="21">
        <v>280</v>
      </c>
      <c r="N96" s="21">
        <f>J96*M96</f>
        <v>1314.6000000000001</v>
      </c>
    </row>
    <row r="97" spans="1:34">
      <c r="B97" s="41"/>
      <c r="C97" s="56" t="s">
        <v>184</v>
      </c>
      <c r="D97" s="35"/>
      <c r="E97" s="30"/>
      <c r="F97" s="43"/>
      <c r="G97" s="43"/>
      <c r="H97" s="43"/>
      <c r="I97" s="43"/>
      <c r="J97" s="30"/>
      <c r="K97" s="36"/>
    </row>
    <row r="98" spans="1:34">
      <c r="B98" s="41"/>
      <c r="C98" s="57" t="s">
        <v>161</v>
      </c>
      <c r="D98" s="35"/>
      <c r="E98" s="30">
        <v>1</v>
      </c>
      <c r="F98" s="43">
        <f>4.15+2.98+2.25*3+3.95+2.5*3+1.8+2.3*2+3.3*2</f>
        <v>38.330000000000005</v>
      </c>
      <c r="G98" s="43">
        <v>0.25</v>
      </c>
      <c r="H98" s="43">
        <v>0.4</v>
      </c>
      <c r="I98" s="43">
        <f>H98*G98*F98*E98</f>
        <v>3.8330000000000006</v>
      </c>
      <c r="J98" s="30"/>
      <c r="K98" s="36"/>
    </row>
    <row r="99" spans="1:34">
      <c r="B99" s="41"/>
      <c r="C99" s="57" t="s">
        <v>162</v>
      </c>
      <c r="D99" s="35"/>
      <c r="E99" s="30">
        <v>1</v>
      </c>
      <c r="F99" s="43">
        <f>4.85*2+5.6+4.9+5.6*2</f>
        <v>31.4</v>
      </c>
      <c r="G99" s="43">
        <v>0.25</v>
      </c>
      <c r="H99" s="43">
        <v>0.5</v>
      </c>
      <c r="I99" s="43">
        <f>H99*G99*F99*E99</f>
        <v>3.9249999999999998</v>
      </c>
      <c r="J99" s="30"/>
      <c r="K99" s="36"/>
    </row>
    <row r="100" spans="1:34">
      <c r="B100" s="41"/>
      <c r="C100" s="57" t="s">
        <v>163</v>
      </c>
      <c r="D100" s="35"/>
      <c r="E100" s="30">
        <v>1</v>
      </c>
      <c r="F100" s="43">
        <f>6.3*2+6.25*2+6.2+6.5*3</f>
        <v>50.8</v>
      </c>
      <c r="G100" s="43">
        <v>0.25</v>
      </c>
      <c r="H100" s="43">
        <v>0.6</v>
      </c>
      <c r="I100" s="43">
        <f>H100*G100*F100*E100</f>
        <v>7.6199999999999992</v>
      </c>
      <c r="J100" s="30"/>
      <c r="K100" s="36"/>
    </row>
    <row r="101" spans="1:34">
      <c r="B101" s="41"/>
      <c r="C101" s="57" t="s">
        <v>164</v>
      </c>
      <c r="D101" s="35"/>
      <c r="E101" s="30">
        <v>1</v>
      </c>
      <c r="F101" s="43">
        <f>6.25+8.85*2</f>
        <v>23.95</v>
      </c>
      <c r="G101" s="43">
        <v>0.25</v>
      </c>
      <c r="H101" s="43">
        <v>0.8</v>
      </c>
      <c r="I101" s="43">
        <f>H101*G101*F101*E101</f>
        <v>4.79</v>
      </c>
      <c r="J101" s="30"/>
      <c r="K101" s="36"/>
    </row>
    <row r="102" spans="1:34" ht="16.5">
      <c r="B102" s="41"/>
      <c r="C102" s="71"/>
      <c r="D102" s="35"/>
      <c r="E102" s="30"/>
      <c r="F102" s="43"/>
      <c r="G102" s="43"/>
      <c r="H102" s="43"/>
      <c r="I102" s="43"/>
      <c r="J102" s="37">
        <f>SUM(I97:I101)</f>
        <v>20.167999999999999</v>
      </c>
      <c r="K102" s="31"/>
      <c r="M102" s="21">
        <v>150</v>
      </c>
      <c r="N102" s="21">
        <f>J102*M102</f>
        <v>3025.2</v>
      </c>
      <c r="O102" s="21">
        <v>20862</v>
      </c>
    </row>
    <row r="103" spans="1:34">
      <c r="B103" s="41"/>
      <c r="C103" s="56" t="s">
        <v>205</v>
      </c>
      <c r="D103" s="35"/>
      <c r="E103" s="30"/>
      <c r="F103" s="43"/>
      <c r="G103" s="43"/>
      <c r="H103" s="43"/>
      <c r="I103" s="43"/>
      <c r="J103" s="30"/>
      <c r="K103" s="36"/>
    </row>
    <row r="104" spans="1:34">
      <c r="B104" s="41"/>
      <c r="C104" s="57" t="s">
        <v>206</v>
      </c>
      <c r="D104" s="35"/>
      <c r="E104" s="30">
        <v>1</v>
      </c>
      <c r="F104" s="43">
        <f>75-14*0.25</f>
        <v>71.5</v>
      </c>
      <c r="G104" s="43">
        <v>0.25</v>
      </c>
      <c r="H104" s="43">
        <v>4</v>
      </c>
      <c r="I104" s="43">
        <f>H104*G104*F104*E104</f>
        <v>71.5</v>
      </c>
      <c r="J104" s="30"/>
      <c r="K104" s="36"/>
    </row>
    <row r="105" spans="1:34" ht="17.25" thickBot="1">
      <c r="B105" s="41"/>
      <c r="C105" s="71"/>
      <c r="D105" s="35"/>
      <c r="E105" s="30"/>
      <c r="F105" s="43"/>
      <c r="G105" s="43"/>
      <c r="H105" s="43"/>
      <c r="I105" s="43"/>
      <c r="J105" s="37">
        <f>I104</f>
        <v>71.5</v>
      </c>
      <c r="K105" s="31"/>
      <c r="M105" s="75">
        <v>80</v>
      </c>
      <c r="N105" s="21">
        <f>J105*M105</f>
        <v>5720</v>
      </c>
      <c r="O105" s="21">
        <v>20862</v>
      </c>
    </row>
    <row r="106" spans="1:34" ht="18">
      <c r="B106" s="44"/>
      <c r="C106" s="45" t="s">
        <v>151</v>
      </c>
      <c r="D106" s="46" t="s">
        <v>152</v>
      </c>
      <c r="E106" s="47"/>
      <c r="F106" s="47"/>
      <c r="G106" s="47"/>
      <c r="H106" s="47"/>
      <c r="I106" s="47"/>
      <c r="J106" s="48"/>
      <c r="K106" s="49">
        <f>SUM(J78:J105)</f>
        <v>137.27924999999999</v>
      </c>
      <c r="N106" s="21">
        <f>SUM(N88:N105)</f>
        <v>11696.45</v>
      </c>
      <c r="O106" s="21">
        <v>56738</v>
      </c>
    </row>
    <row r="107" spans="1:34" ht="16.5">
      <c r="B107" s="44"/>
      <c r="C107" s="71"/>
      <c r="D107" s="35"/>
      <c r="E107" s="30"/>
      <c r="F107" s="43"/>
      <c r="G107" s="43"/>
      <c r="H107" s="43"/>
      <c r="I107" s="43"/>
      <c r="J107" s="30"/>
      <c r="K107" s="31"/>
      <c r="O107" s="21">
        <f>O106+O102</f>
        <v>77600</v>
      </c>
    </row>
    <row r="108" spans="1:34" s="55" customFormat="1" ht="14.25">
      <c r="A108" s="51"/>
      <c r="B108" s="33" t="s">
        <v>46</v>
      </c>
      <c r="C108" s="34" t="s">
        <v>49</v>
      </c>
      <c r="D108" s="35"/>
      <c r="E108" s="35"/>
      <c r="F108" s="35"/>
      <c r="G108" s="35"/>
      <c r="H108" s="52"/>
      <c r="I108" s="52"/>
      <c r="J108" s="35"/>
      <c r="K108" s="35"/>
      <c r="L108" s="51"/>
      <c r="M108" s="85">
        <f>F109/K106</f>
        <v>85.227738350843268</v>
      </c>
      <c r="N108" s="53"/>
      <c r="O108" s="53">
        <v>793</v>
      </c>
      <c r="P108" s="53"/>
      <c r="Q108" s="53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</row>
    <row r="109" spans="1:34" ht="15.75" thickBot="1">
      <c r="B109" s="41"/>
      <c r="C109" s="72" t="s">
        <v>185</v>
      </c>
      <c r="D109" s="35"/>
      <c r="E109" s="30">
        <v>1</v>
      </c>
      <c r="F109" s="73">
        <v>11700</v>
      </c>
      <c r="G109" s="73"/>
      <c r="H109" s="73"/>
      <c r="I109" s="73">
        <f>F109*E109</f>
        <v>11700</v>
      </c>
      <c r="J109" s="30"/>
      <c r="K109" s="31"/>
      <c r="O109" s="21">
        <v>350</v>
      </c>
    </row>
    <row r="110" spans="1:34">
      <c r="B110" s="44"/>
      <c r="C110" s="45" t="s">
        <v>151</v>
      </c>
      <c r="D110" s="46" t="s">
        <v>50</v>
      </c>
      <c r="E110" s="47"/>
      <c r="F110" s="47"/>
      <c r="G110" s="47"/>
      <c r="H110" s="47"/>
      <c r="I110" s="47"/>
      <c r="J110" s="48"/>
      <c r="K110" s="74">
        <f>SUM(I109)</f>
        <v>11700</v>
      </c>
      <c r="M110" s="75"/>
      <c r="O110" s="21">
        <f>O109*O107</f>
        <v>27160000</v>
      </c>
    </row>
    <row r="111" spans="1:34" ht="20.25" customHeight="1">
      <c r="B111" s="44"/>
      <c r="C111" s="29" t="s">
        <v>186</v>
      </c>
      <c r="D111" s="35"/>
      <c r="E111" s="30"/>
      <c r="F111" s="30"/>
      <c r="G111" s="30"/>
      <c r="H111" s="30"/>
      <c r="I111" s="30"/>
      <c r="J111" s="30"/>
      <c r="K111" s="36"/>
      <c r="O111" s="21">
        <f>O110/O108</f>
        <v>34249.684741488018</v>
      </c>
    </row>
    <row r="112" spans="1:34" s="55" customFormat="1" ht="16.5" customHeight="1">
      <c r="A112" s="51"/>
      <c r="B112" s="33" t="s">
        <v>48</v>
      </c>
      <c r="C112" s="34" t="s">
        <v>187</v>
      </c>
      <c r="D112" s="35"/>
      <c r="E112" s="35"/>
      <c r="F112" s="35"/>
      <c r="G112" s="35"/>
      <c r="H112" s="52"/>
      <c r="I112" s="52"/>
      <c r="J112" s="35"/>
      <c r="K112" s="35"/>
      <c r="L112" s="51"/>
      <c r="M112" s="53"/>
      <c r="N112" s="53"/>
      <c r="O112" s="53"/>
      <c r="P112" s="53"/>
      <c r="Q112" s="53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</row>
    <row r="113" spans="1:34" s="55" customFormat="1" ht="15.75" customHeight="1">
      <c r="A113" s="51"/>
      <c r="B113" s="33"/>
      <c r="C113" s="76" t="s">
        <v>188</v>
      </c>
      <c r="D113" s="35"/>
      <c r="E113" s="35"/>
      <c r="F113" s="35"/>
      <c r="G113" s="35"/>
      <c r="H113" s="52"/>
      <c r="I113" s="52"/>
      <c r="J113" s="35"/>
      <c r="K113" s="35"/>
      <c r="L113" s="51"/>
      <c r="M113" s="53"/>
      <c r="N113" s="53"/>
      <c r="O113" s="53">
        <v>26000</v>
      </c>
      <c r="P113" s="53"/>
      <c r="Q113" s="53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</row>
    <row r="114" spans="1:34">
      <c r="B114" s="41"/>
      <c r="C114" s="42" t="s">
        <v>189</v>
      </c>
      <c r="D114" s="35"/>
      <c r="E114" s="30"/>
      <c r="F114" s="43"/>
      <c r="G114" s="30"/>
      <c r="H114" s="43"/>
      <c r="I114" s="43"/>
      <c r="J114" s="30"/>
      <c r="K114" s="36"/>
      <c r="O114" s="21">
        <f>O111-O113</f>
        <v>8249.6847414880176</v>
      </c>
    </row>
    <row r="115" spans="1:34">
      <c r="B115" s="41"/>
      <c r="C115" s="57" t="s">
        <v>178</v>
      </c>
      <c r="D115" s="35"/>
      <c r="E115" s="30">
        <v>4</v>
      </c>
      <c r="F115" s="43">
        <v>0.3</v>
      </c>
      <c r="G115" s="43">
        <v>0.6</v>
      </c>
      <c r="H115" s="43">
        <v>3.5</v>
      </c>
      <c r="I115" s="43">
        <f t="shared" ref="I115:I120" si="5">H115*G115*F115*E115</f>
        <v>2.52</v>
      </c>
      <c r="J115" s="30"/>
      <c r="K115" s="36"/>
    </row>
    <row r="116" spans="1:34">
      <c r="B116" s="41"/>
      <c r="C116" s="57" t="s">
        <v>179</v>
      </c>
      <c r="D116" s="35"/>
      <c r="E116" s="30">
        <v>2</v>
      </c>
      <c r="F116" s="43">
        <v>0.3</v>
      </c>
      <c r="G116" s="43">
        <v>0.5</v>
      </c>
      <c r="H116" s="43">
        <v>3.5</v>
      </c>
      <c r="I116" s="43">
        <f t="shared" si="5"/>
        <v>1.05</v>
      </c>
      <c r="J116" s="30"/>
      <c r="K116" s="36"/>
    </row>
    <row r="117" spans="1:34">
      <c r="B117" s="41"/>
      <c r="C117" s="57" t="s">
        <v>180</v>
      </c>
      <c r="D117" s="35"/>
      <c r="E117" s="30">
        <v>6</v>
      </c>
      <c r="F117" s="43">
        <v>0.3</v>
      </c>
      <c r="G117" s="43">
        <v>0.5</v>
      </c>
      <c r="H117" s="43">
        <v>3.5</v>
      </c>
      <c r="I117" s="43">
        <f t="shared" si="5"/>
        <v>3.1500000000000004</v>
      </c>
      <c r="J117" s="30"/>
      <c r="K117" s="36"/>
    </row>
    <row r="118" spans="1:34">
      <c r="B118" s="41"/>
      <c r="C118" s="57" t="s">
        <v>181</v>
      </c>
      <c r="D118" s="35"/>
      <c r="E118" s="30">
        <v>6</v>
      </c>
      <c r="F118" s="43">
        <v>0.3</v>
      </c>
      <c r="G118" s="43">
        <v>0.4</v>
      </c>
      <c r="H118" s="43">
        <v>3.5</v>
      </c>
      <c r="I118" s="43">
        <f t="shared" si="5"/>
        <v>2.5200000000000005</v>
      </c>
      <c r="J118" s="30"/>
      <c r="K118" s="36"/>
    </row>
    <row r="119" spans="1:34">
      <c r="B119" s="41"/>
      <c r="C119" s="57" t="s">
        <v>182</v>
      </c>
      <c r="D119" s="35"/>
      <c r="E119" s="30">
        <v>2</v>
      </c>
      <c r="F119" s="43">
        <v>0.3</v>
      </c>
      <c r="G119" s="43">
        <v>0.4</v>
      </c>
      <c r="H119" s="43">
        <v>3.5</v>
      </c>
      <c r="I119" s="43">
        <f t="shared" si="5"/>
        <v>0.84000000000000008</v>
      </c>
      <c r="J119" s="30"/>
      <c r="K119" s="36"/>
    </row>
    <row r="120" spans="1:34">
      <c r="B120" s="41"/>
      <c r="C120" s="57" t="s">
        <v>183</v>
      </c>
      <c r="D120" s="35"/>
      <c r="E120" s="30">
        <v>1</v>
      </c>
      <c r="F120" s="43">
        <v>0.25</v>
      </c>
      <c r="G120" s="43">
        <v>1</v>
      </c>
      <c r="H120" s="43">
        <v>3.5</v>
      </c>
      <c r="I120" s="43">
        <f t="shared" si="5"/>
        <v>0.875</v>
      </c>
      <c r="J120" s="30"/>
      <c r="K120" s="36"/>
    </row>
    <row r="121" spans="1:34">
      <c r="B121" s="41"/>
      <c r="C121" s="58"/>
      <c r="D121" s="35"/>
      <c r="E121" s="30"/>
      <c r="F121" s="43"/>
      <c r="G121" s="43"/>
      <c r="H121" s="43"/>
      <c r="I121" s="43"/>
      <c r="J121" s="37">
        <f>SUM(I115:I120)</f>
        <v>10.955000000000002</v>
      </c>
      <c r="K121" s="36"/>
    </row>
    <row r="122" spans="1:34">
      <c r="A122" s="23"/>
      <c r="B122" s="41"/>
      <c r="C122" s="72" t="s">
        <v>190</v>
      </c>
      <c r="D122" s="35"/>
      <c r="E122" s="30"/>
      <c r="F122" s="43"/>
      <c r="G122" s="30"/>
      <c r="H122" s="43"/>
      <c r="I122" s="43"/>
      <c r="J122" s="30"/>
      <c r="K122" s="36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</row>
    <row r="123" spans="1:34">
      <c r="B123" s="41"/>
      <c r="C123" s="57" t="s">
        <v>80</v>
      </c>
      <c r="D123" s="35"/>
      <c r="E123" s="30">
        <v>1</v>
      </c>
      <c r="F123" s="43">
        <v>18.25</v>
      </c>
      <c r="G123" s="43">
        <v>0.25</v>
      </c>
      <c r="H123" s="43">
        <v>0.4</v>
      </c>
      <c r="I123" s="43">
        <f t="shared" ref="I123:I135" si="6">H123*G123*F123*E123</f>
        <v>1.8250000000000002</v>
      </c>
      <c r="J123" s="30"/>
      <c r="K123" s="36"/>
    </row>
    <row r="124" spans="1:34">
      <c r="B124" s="41"/>
      <c r="C124" s="57" t="s">
        <v>81</v>
      </c>
      <c r="D124" s="35"/>
      <c r="E124" s="30">
        <v>1</v>
      </c>
      <c r="F124" s="43">
        <v>17.21</v>
      </c>
      <c r="G124" s="43">
        <v>0.25</v>
      </c>
      <c r="H124" s="43">
        <v>0.55000000000000004</v>
      </c>
      <c r="I124" s="43">
        <f t="shared" si="6"/>
        <v>2.3663750000000001</v>
      </c>
      <c r="J124" s="30"/>
      <c r="K124" s="36"/>
    </row>
    <row r="125" spans="1:34">
      <c r="B125" s="41"/>
      <c r="C125" s="57" t="s">
        <v>82</v>
      </c>
      <c r="D125" s="35"/>
      <c r="E125" s="30">
        <v>1</v>
      </c>
      <c r="F125" s="43">
        <v>6.05</v>
      </c>
      <c r="G125" s="43">
        <v>0.25</v>
      </c>
      <c r="H125" s="43">
        <v>0.4</v>
      </c>
      <c r="I125" s="43">
        <f t="shared" si="6"/>
        <v>0.60499999999999998</v>
      </c>
      <c r="J125" s="30"/>
      <c r="K125" s="36"/>
    </row>
    <row r="126" spans="1:34">
      <c r="B126" s="41"/>
      <c r="C126" s="57" t="s">
        <v>83</v>
      </c>
      <c r="D126" s="35"/>
      <c r="E126" s="30">
        <v>1</v>
      </c>
      <c r="F126" s="43">
        <v>6.25</v>
      </c>
      <c r="G126" s="43">
        <v>0.25</v>
      </c>
      <c r="H126" s="43">
        <v>0.5</v>
      </c>
      <c r="I126" s="43">
        <f t="shared" si="6"/>
        <v>0.78125</v>
      </c>
      <c r="J126" s="30"/>
      <c r="K126" s="36"/>
      <c r="O126" s="21">
        <f>140/(400*3)</f>
        <v>0.11666666666666667</v>
      </c>
    </row>
    <row r="127" spans="1:34">
      <c r="B127" s="41"/>
      <c r="C127" s="57" t="s">
        <v>191</v>
      </c>
      <c r="D127" s="35"/>
      <c r="E127" s="30">
        <v>1</v>
      </c>
      <c r="F127" s="43">
        <v>16.399999999999999</v>
      </c>
      <c r="G127" s="43">
        <v>0.25</v>
      </c>
      <c r="H127" s="43">
        <v>0.5</v>
      </c>
      <c r="I127" s="43">
        <f t="shared" si="6"/>
        <v>2.0499999999999998</v>
      </c>
      <c r="J127" s="30"/>
      <c r="K127" s="36"/>
      <c r="O127" s="21">
        <f>O126*288*3</f>
        <v>100.80000000000001</v>
      </c>
    </row>
    <row r="128" spans="1:34">
      <c r="B128" s="41"/>
      <c r="C128" s="57" t="s">
        <v>192</v>
      </c>
      <c r="D128" s="35"/>
      <c r="E128" s="30">
        <v>1</v>
      </c>
      <c r="F128" s="43">
        <v>17.07</v>
      </c>
      <c r="G128" s="43">
        <v>0.3</v>
      </c>
      <c r="H128" s="43">
        <v>0.8</v>
      </c>
      <c r="I128" s="43">
        <f t="shared" si="6"/>
        <v>4.0968</v>
      </c>
      <c r="J128" s="30"/>
      <c r="K128" s="36"/>
    </row>
    <row r="129" spans="1:34">
      <c r="B129" s="41"/>
      <c r="C129" s="57" t="s">
        <v>193</v>
      </c>
      <c r="D129" s="35"/>
      <c r="E129" s="30">
        <v>1</v>
      </c>
      <c r="F129" s="43">
        <v>4.4000000000000004</v>
      </c>
      <c r="G129" s="43">
        <v>0.25</v>
      </c>
      <c r="H129" s="43">
        <v>0.3</v>
      </c>
      <c r="I129" s="43">
        <f t="shared" si="6"/>
        <v>0.33</v>
      </c>
      <c r="J129" s="30"/>
      <c r="K129" s="36"/>
    </row>
    <row r="130" spans="1:34">
      <c r="B130" s="41"/>
      <c r="C130" s="57" t="s">
        <v>194</v>
      </c>
      <c r="D130" s="35"/>
      <c r="E130" s="30">
        <v>1</v>
      </c>
      <c r="F130" s="43">
        <v>12.4</v>
      </c>
      <c r="G130" s="43">
        <v>0.25</v>
      </c>
      <c r="H130" s="43">
        <v>0.5</v>
      </c>
      <c r="I130" s="43">
        <f t="shared" si="6"/>
        <v>1.55</v>
      </c>
      <c r="J130" s="30"/>
      <c r="K130" s="36"/>
    </row>
    <row r="131" spans="1:34">
      <c r="B131" s="41"/>
      <c r="C131" s="57" t="s">
        <v>195</v>
      </c>
      <c r="D131" s="35"/>
      <c r="E131" s="30">
        <v>1</v>
      </c>
      <c r="F131" s="43">
        <v>17.100000000000001</v>
      </c>
      <c r="G131" s="43">
        <v>0.25</v>
      </c>
      <c r="H131" s="43">
        <v>0.65</v>
      </c>
      <c r="I131" s="43">
        <f t="shared" si="6"/>
        <v>2.7787500000000005</v>
      </c>
      <c r="J131" s="30"/>
      <c r="K131" s="36"/>
    </row>
    <row r="132" spans="1:34">
      <c r="B132" s="41"/>
      <c r="C132" s="57" t="s">
        <v>196</v>
      </c>
      <c r="D132" s="35"/>
      <c r="E132" s="30">
        <v>1</v>
      </c>
      <c r="F132" s="43">
        <v>3.4</v>
      </c>
      <c r="G132" s="43">
        <v>0.25</v>
      </c>
      <c r="H132" s="43">
        <v>0.65</v>
      </c>
      <c r="I132" s="43">
        <f t="shared" si="6"/>
        <v>0.55249999999999999</v>
      </c>
      <c r="J132" s="30"/>
      <c r="K132" s="36"/>
    </row>
    <row r="133" spans="1:34">
      <c r="B133" s="41"/>
      <c r="C133" s="57" t="s">
        <v>197</v>
      </c>
      <c r="D133" s="35"/>
      <c r="E133" s="30">
        <v>1</v>
      </c>
      <c r="F133" s="43">
        <v>5.54</v>
      </c>
      <c r="G133" s="43">
        <v>0.25</v>
      </c>
      <c r="H133" s="43">
        <v>0.6</v>
      </c>
      <c r="I133" s="43">
        <f t="shared" si="6"/>
        <v>0.83099999999999996</v>
      </c>
      <c r="J133" s="30"/>
      <c r="K133" s="36"/>
    </row>
    <row r="134" spans="1:34">
      <c r="B134" s="41"/>
      <c r="C134" s="57" t="s">
        <v>198</v>
      </c>
      <c r="D134" s="35"/>
      <c r="E134" s="30">
        <v>1</v>
      </c>
      <c r="F134" s="43">
        <v>4</v>
      </c>
      <c r="G134" s="43">
        <v>0.25</v>
      </c>
      <c r="H134" s="43">
        <v>0.2</v>
      </c>
      <c r="I134" s="43">
        <f t="shared" si="6"/>
        <v>0.2</v>
      </c>
      <c r="J134" s="30"/>
      <c r="K134" s="36"/>
    </row>
    <row r="135" spans="1:34">
      <c r="B135" s="41"/>
      <c r="C135" s="57" t="s">
        <v>191</v>
      </c>
      <c r="D135" s="35"/>
      <c r="E135" s="30">
        <v>1</v>
      </c>
      <c r="F135" s="43">
        <v>5.9</v>
      </c>
      <c r="G135" s="43">
        <v>0.6</v>
      </c>
      <c r="H135" s="43">
        <v>0.25</v>
      </c>
      <c r="I135" s="43">
        <f t="shared" si="6"/>
        <v>0.88500000000000001</v>
      </c>
      <c r="J135" s="30"/>
      <c r="K135" s="36"/>
    </row>
    <row r="136" spans="1:34">
      <c r="B136" s="41"/>
      <c r="C136" s="58"/>
      <c r="D136" s="35"/>
      <c r="E136" s="30"/>
      <c r="F136" s="43"/>
      <c r="G136" s="43"/>
      <c r="H136" s="43"/>
      <c r="I136" s="43"/>
      <c r="J136" s="37">
        <f>SUM(I123:I135)</f>
        <v>18.851675</v>
      </c>
      <c r="K136" s="36"/>
    </row>
    <row r="137" spans="1:34" ht="13.5" customHeight="1">
      <c r="A137" s="23"/>
      <c r="B137" s="41"/>
      <c r="C137" s="56" t="s">
        <v>199</v>
      </c>
      <c r="D137" s="35"/>
      <c r="E137" s="30">
        <v>3</v>
      </c>
      <c r="F137" s="43">
        <v>14</v>
      </c>
      <c r="G137" s="43">
        <v>1</v>
      </c>
      <c r="H137" s="43">
        <v>0.3</v>
      </c>
      <c r="I137" s="43">
        <f>H137*G137*F137*E137</f>
        <v>12.600000000000001</v>
      </c>
      <c r="J137" s="30"/>
      <c r="K137" s="36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</row>
    <row r="138" spans="1:34" ht="15.75" thickBot="1">
      <c r="B138" s="41"/>
      <c r="C138" s="58"/>
      <c r="D138" s="35"/>
      <c r="E138" s="30"/>
      <c r="F138" s="43"/>
      <c r="G138" s="43"/>
      <c r="H138" s="43"/>
      <c r="I138" s="43"/>
      <c r="J138" s="37">
        <f>SUM(I137)</f>
        <v>12.600000000000001</v>
      </c>
      <c r="K138" s="36"/>
    </row>
    <row r="139" spans="1:34">
      <c r="B139" s="44"/>
      <c r="C139" s="45" t="s">
        <v>151</v>
      </c>
      <c r="D139" s="46" t="s">
        <v>27</v>
      </c>
      <c r="E139" s="47"/>
      <c r="F139" s="47"/>
      <c r="G139" s="47"/>
      <c r="H139" s="47"/>
      <c r="I139" s="47"/>
      <c r="J139" s="48"/>
      <c r="K139" s="49">
        <f>SUM(J113:J138)</f>
        <v>42.406675000000007</v>
      </c>
      <c r="M139" s="21">
        <f>K139*3</f>
        <v>127.22002500000002</v>
      </c>
    </row>
    <row r="140" spans="1:34" s="55" customFormat="1" ht="14.25">
      <c r="A140" s="51"/>
      <c r="B140" s="33" t="s">
        <v>52</v>
      </c>
      <c r="C140" s="34" t="s">
        <v>56</v>
      </c>
      <c r="D140" s="35"/>
      <c r="E140" s="35"/>
      <c r="F140" s="35"/>
      <c r="G140" s="35"/>
      <c r="H140" s="52"/>
      <c r="I140" s="52"/>
      <c r="J140" s="35"/>
      <c r="K140" s="35"/>
      <c r="L140" s="51"/>
      <c r="M140" s="53">
        <f>M139*1.1</f>
        <v>139.94202750000002</v>
      </c>
      <c r="N140" s="53"/>
      <c r="O140" s="53"/>
      <c r="P140" s="53"/>
      <c r="Q140" s="53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</row>
    <row r="141" spans="1:34">
      <c r="B141" s="41"/>
      <c r="C141" s="76" t="s">
        <v>188</v>
      </c>
      <c r="D141" s="35"/>
      <c r="E141" s="30"/>
      <c r="F141" s="43"/>
      <c r="G141" s="30"/>
      <c r="H141" s="43"/>
      <c r="I141" s="43"/>
      <c r="J141" s="43"/>
      <c r="K141" s="36"/>
    </row>
    <row r="142" spans="1:34" s="55" customFormat="1">
      <c r="A142" s="51"/>
      <c r="B142" s="33"/>
      <c r="C142" s="56" t="s">
        <v>166</v>
      </c>
      <c r="D142" s="35"/>
      <c r="E142" s="30"/>
      <c r="F142" s="43"/>
      <c r="G142" s="30"/>
      <c r="H142" s="43"/>
      <c r="I142" s="43"/>
      <c r="J142" s="35"/>
      <c r="K142" s="59"/>
      <c r="L142" s="51"/>
      <c r="M142" s="53"/>
      <c r="N142" s="53"/>
      <c r="O142" s="53"/>
      <c r="P142" s="53"/>
      <c r="Q142" s="53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</row>
    <row r="143" spans="1:34" s="55" customFormat="1">
      <c r="A143" s="51"/>
      <c r="B143" s="33"/>
      <c r="C143" s="57"/>
      <c r="D143" s="35"/>
      <c r="E143" s="30">
        <v>3</v>
      </c>
      <c r="F143" s="43">
        <f>15+6.44+6+10.7+7.17+11.28</f>
        <v>56.59</v>
      </c>
      <c r="G143" s="43">
        <v>1</v>
      </c>
      <c r="H143" s="43"/>
      <c r="I143" s="43">
        <f>G143*F143*E143</f>
        <v>169.77</v>
      </c>
      <c r="J143" s="35"/>
      <c r="K143" s="59"/>
      <c r="L143" s="51"/>
      <c r="M143" s="53"/>
      <c r="N143" s="53"/>
      <c r="O143" s="53"/>
      <c r="P143" s="53"/>
      <c r="Q143" s="53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</row>
    <row r="144" spans="1:34" ht="15.75" thickBot="1">
      <c r="B144" s="41"/>
      <c r="C144" s="57"/>
      <c r="D144" s="35"/>
      <c r="E144" s="30"/>
      <c r="F144" s="43"/>
      <c r="G144" s="43"/>
      <c r="H144" s="43"/>
      <c r="I144" s="43"/>
      <c r="J144" s="37">
        <f>SUM(I143:I143)</f>
        <v>169.77</v>
      </c>
      <c r="K144" s="31"/>
    </row>
    <row r="145" spans="1:34">
      <c r="B145" s="44"/>
      <c r="C145" s="45" t="s">
        <v>151</v>
      </c>
      <c r="D145" s="46" t="s">
        <v>27</v>
      </c>
      <c r="E145" s="47"/>
      <c r="F145" s="47"/>
      <c r="G145" s="47"/>
      <c r="H145" s="47"/>
      <c r="I145" s="47"/>
      <c r="J145" s="48"/>
      <c r="K145" s="49">
        <f>SUM(J144:J144)</f>
        <v>169.77</v>
      </c>
    </row>
    <row r="146" spans="1:34">
      <c r="B146" s="41"/>
      <c r="C146" s="50"/>
      <c r="D146" s="35"/>
      <c r="E146" s="30"/>
      <c r="F146" s="30"/>
      <c r="G146" s="30"/>
      <c r="H146" s="43"/>
      <c r="I146" s="30"/>
      <c r="J146" s="30"/>
      <c r="K146" s="36"/>
      <c r="M146" s="21">
        <f>8.85*2</f>
        <v>17.7</v>
      </c>
      <c r="N146" s="21">
        <v>0.3</v>
      </c>
      <c r="O146" s="21">
        <v>0.8</v>
      </c>
      <c r="P146" s="21">
        <f>M146*N146*O146</f>
        <v>4.2480000000000002</v>
      </c>
    </row>
    <row r="147" spans="1:34" s="55" customFormat="1" ht="17.25" customHeight="1">
      <c r="A147" s="51"/>
      <c r="B147" s="33"/>
      <c r="C147" s="34" t="s">
        <v>57</v>
      </c>
      <c r="D147" s="35"/>
      <c r="E147" s="35"/>
      <c r="F147" s="35"/>
      <c r="G147" s="35"/>
      <c r="H147" s="52"/>
      <c r="I147" s="52"/>
      <c r="J147" s="35"/>
      <c r="K147" s="35"/>
      <c r="L147" s="51"/>
      <c r="M147" s="53">
        <v>5.6</v>
      </c>
      <c r="N147" s="53">
        <v>0.25</v>
      </c>
      <c r="O147" s="53">
        <v>0.55000000000000004</v>
      </c>
      <c r="P147" s="21">
        <f t="shared" ref="P147:P156" si="7">M147*N147*O147</f>
        <v>0.77</v>
      </c>
      <c r="Q147" s="53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</row>
    <row r="148" spans="1:34" ht="17.25" customHeight="1">
      <c r="B148" s="41"/>
      <c r="C148" s="76"/>
      <c r="D148" s="35"/>
      <c r="E148" s="77"/>
      <c r="F148" s="78"/>
      <c r="G148" s="77"/>
      <c r="H148" s="78"/>
      <c r="I148" s="78"/>
      <c r="J148" s="77"/>
      <c r="K148" s="35"/>
      <c r="M148" s="21">
        <f>6+5.6+4.9+6.3*2</f>
        <v>29.1</v>
      </c>
      <c r="N148" s="21">
        <v>0.25</v>
      </c>
      <c r="O148" s="21">
        <v>0.6</v>
      </c>
      <c r="P148" s="21">
        <f t="shared" si="7"/>
        <v>4.3650000000000002</v>
      </c>
    </row>
    <row r="149" spans="1:34" s="55" customFormat="1">
      <c r="A149" s="51"/>
      <c r="B149" s="33"/>
      <c r="C149" s="56" t="s">
        <v>200</v>
      </c>
      <c r="D149" s="35"/>
      <c r="E149" s="30">
        <v>3</v>
      </c>
      <c r="F149" s="43">
        <f>52+29+25+28+32+23</f>
        <v>189</v>
      </c>
      <c r="G149" s="43"/>
      <c r="H149" s="43"/>
      <c r="I149" s="43">
        <f>E149*F149</f>
        <v>567</v>
      </c>
      <c r="J149" s="35"/>
      <c r="K149" s="59"/>
      <c r="L149" s="51"/>
      <c r="M149" s="53">
        <f>6.55+4.9+5.6</f>
        <v>17.049999999999997</v>
      </c>
      <c r="N149" s="21">
        <v>0.25</v>
      </c>
      <c r="O149" s="21">
        <v>0.5</v>
      </c>
      <c r="P149" s="21">
        <f t="shared" si="7"/>
        <v>2.1312499999999996</v>
      </c>
      <c r="Q149" s="53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</row>
    <row r="150" spans="1:34" ht="15.75" thickBot="1">
      <c r="B150" s="41"/>
      <c r="C150" s="57"/>
      <c r="D150" s="35"/>
      <c r="E150" s="30"/>
      <c r="F150" s="43"/>
      <c r="G150" s="43"/>
      <c r="H150" s="43"/>
      <c r="I150" s="43"/>
      <c r="J150" s="37">
        <f>SUM(I149:I149)</f>
        <v>567</v>
      </c>
      <c r="K150" s="31"/>
      <c r="M150" s="21">
        <f>1.4*2+5.6*2+2.98*2+2.25*3</f>
        <v>26.71</v>
      </c>
      <c r="N150" s="21">
        <v>0.25</v>
      </c>
      <c r="O150" s="21">
        <v>0.25</v>
      </c>
      <c r="P150" s="21">
        <f t="shared" si="7"/>
        <v>1.6693750000000001</v>
      </c>
    </row>
    <row r="151" spans="1:34">
      <c r="B151" s="44"/>
      <c r="C151" s="45" t="s">
        <v>151</v>
      </c>
      <c r="D151" s="46" t="s">
        <v>27</v>
      </c>
      <c r="E151" s="47"/>
      <c r="F151" s="47"/>
      <c r="G151" s="47"/>
      <c r="H151" s="47"/>
      <c r="I151" s="47"/>
      <c r="J151" s="48"/>
      <c r="K151" s="49">
        <f>SUM(J150:J150)</f>
        <v>567</v>
      </c>
      <c r="M151" s="21">
        <f>6.35*3</f>
        <v>19.049999999999997</v>
      </c>
      <c r="N151" s="21">
        <v>0.25</v>
      </c>
      <c r="O151" s="21">
        <v>0.65</v>
      </c>
      <c r="P151" s="21">
        <f t="shared" si="7"/>
        <v>3.0956249999999996</v>
      </c>
    </row>
    <row r="152" spans="1:34">
      <c r="B152" s="41"/>
      <c r="C152" s="50"/>
      <c r="D152" s="35"/>
      <c r="E152" s="30"/>
      <c r="F152" s="30"/>
      <c r="G152" s="30"/>
      <c r="H152" s="43"/>
      <c r="I152" s="30"/>
      <c r="J152" s="30"/>
      <c r="K152" s="36"/>
      <c r="M152" s="21">
        <v>6</v>
      </c>
      <c r="N152" s="21">
        <v>0.25</v>
      </c>
      <c r="O152" s="21">
        <v>0.3</v>
      </c>
      <c r="P152" s="21">
        <f t="shared" si="7"/>
        <v>0.44999999999999996</v>
      </c>
    </row>
    <row r="153" spans="1:34">
      <c r="B153" s="41"/>
      <c r="C153" s="50"/>
      <c r="D153" s="35"/>
      <c r="E153" s="30"/>
      <c r="F153" s="30"/>
      <c r="G153" s="30"/>
      <c r="H153" s="43"/>
      <c r="I153" s="30"/>
      <c r="J153" s="30"/>
      <c r="K153" s="36"/>
      <c r="M153" s="21">
        <f>4.15+4.85*2</f>
        <v>13.85</v>
      </c>
      <c r="N153" s="21">
        <v>0.25</v>
      </c>
      <c r="O153" s="21">
        <v>0.3</v>
      </c>
      <c r="P153" s="21">
        <f t="shared" si="7"/>
        <v>1.0387499999999998</v>
      </c>
    </row>
    <row r="154" spans="1:34" s="55" customFormat="1" ht="14.25">
      <c r="A154" s="51"/>
      <c r="B154" s="33" t="s">
        <v>55</v>
      </c>
      <c r="C154" s="34" t="s">
        <v>59</v>
      </c>
      <c r="D154" s="35"/>
      <c r="E154" s="35"/>
      <c r="F154" s="35"/>
      <c r="G154" s="35"/>
      <c r="H154" s="52"/>
      <c r="I154" s="52"/>
      <c r="J154" s="35"/>
      <c r="K154" s="35"/>
      <c r="L154" s="51"/>
      <c r="M154" s="53">
        <v>6.55</v>
      </c>
      <c r="N154" s="53">
        <v>0.6</v>
      </c>
      <c r="O154" s="53">
        <v>0.25</v>
      </c>
      <c r="P154" s="21">
        <f t="shared" si="7"/>
        <v>0.98249999999999993</v>
      </c>
      <c r="Q154" s="53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</row>
    <row r="155" spans="1:34">
      <c r="B155" s="41"/>
      <c r="C155" s="72" t="s">
        <v>201</v>
      </c>
      <c r="D155" s="35"/>
      <c r="E155" s="30">
        <v>1</v>
      </c>
      <c r="F155" s="73" t="e">
        <f>#REF!</f>
        <v>#REF!</v>
      </c>
      <c r="G155" s="43"/>
      <c r="H155" s="43"/>
      <c r="I155" s="73" t="e">
        <f>F155*E155</f>
        <v>#REF!</v>
      </c>
      <c r="J155" s="73"/>
      <c r="K155" s="31"/>
      <c r="M155" s="21">
        <v>3.95</v>
      </c>
      <c r="N155" s="21">
        <v>0.25</v>
      </c>
      <c r="O155" s="21">
        <v>0.45</v>
      </c>
      <c r="P155" s="21">
        <f t="shared" si="7"/>
        <v>0.44437500000000002</v>
      </c>
    </row>
    <row r="156" spans="1:34" ht="17.25" thickBot="1">
      <c r="B156" s="41"/>
      <c r="C156" s="71"/>
      <c r="D156" s="35"/>
      <c r="E156" s="30"/>
      <c r="F156" s="43"/>
      <c r="G156" s="43"/>
      <c r="H156" s="43"/>
      <c r="I156" s="73"/>
      <c r="J156" s="79" t="e">
        <f>SUM(I155)</f>
        <v>#REF!</v>
      </c>
      <c r="K156" s="31"/>
      <c r="M156" s="21">
        <v>6.2</v>
      </c>
      <c r="N156" s="21">
        <v>0.25</v>
      </c>
      <c r="O156" s="21">
        <v>0.6</v>
      </c>
      <c r="P156" s="21">
        <f t="shared" si="7"/>
        <v>0.92999999999999994</v>
      </c>
    </row>
    <row r="157" spans="1:34">
      <c r="B157" s="44"/>
      <c r="C157" s="45" t="s">
        <v>151</v>
      </c>
      <c r="D157" s="46" t="s">
        <v>50</v>
      </c>
      <c r="E157" s="47"/>
      <c r="F157" s="47"/>
      <c r="G157" s="47"/>
      <c r="H157" s="47"/>
      <c r="I157" s="47"/>
      <c r="J157" s="48"/>
      <c r="K157" s="74" t="e">
        <f>SUM(J156)</f>
        <v>#REF!</v>
      </c>
      <c r="M157" s="75"/>
      <c r="P157" s="21">
        <f>SUM(P146:P156)</f>
        <v>20.124875000000003</v>
      </c>
      <c r="Q157" s="21">
        <f>P157*3</f>
        <v>60.374625000000009</v>
      </c>
    </row>
    <row r="158" spans="1:34">
      <c r="B158" s="41"/>
      <c r="C158" s="50"/>
      <c r="D158" s="35"/>
      <c r="E158" s="30"/>
      <c r="F158" s="30"/>
      <c r="G158" s="30"/>
      <c r="H158" s="43"/>
      <c r="I158" s="30"/>
      <c r="J158" s="30"/>
      <c r="K158" s="36"/>
    </row>
    <row r="159" spans="1:34" ht="18.75" customHeight="1">
      <c r="B159" s="41"/>
      <c r="C159" s="29" t="s">
        <v>202</v>
      </c>
      <c r="D159" s="35"/>
      <c r="E159" s="30"/>
      <c r="F159" s="43"/>
      <c r="G159" s="30"/>
      <c r="H159" s="43"/>
      <c r="I159" s="43"/>
      <c r="J159" s="30"/>
      <c r="K159" s="36"/>
    </row>
    <row r="160" spans="1:34" s="55" customFormat="1" ht="14.25">
      <c r="A160" s="51"/>
      <c r="B160" s="33" t="s">
        <v>67</v>
      </c>
      <c r="C160" s="80" t="s">
        <v>71</v>
      </c>
      <c r="D160" s="35"/>
      <c r="E160" s="35"/>
      <c r="F160" s="35"/>
      <c r="G160" s="35"/>
      <c r="H160" s="52"/>
      <c r="I160" s="52"/>
      <c r="J160" s="35"/>
      <c r="K160" s="35"/>
      <c r="L160" s="51"/>
      <c r="M160" s="53"/>
      <c r="N160" s="53"/>
      <c r="O160" s="53"/>
      <c r="P160" s="53"/>
      <c r="Q160" s="53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</row>
    <row r="161" spans="1:34" ht="14.25" customHeight="1">
      <c r="B161" s="41"/>
      <c r="C161" s="81" t="s">
        <v>203</v>
      </c>
      <c r="D161" s="35"/>
      <c r="E161" s="30"/>
      <c r="F161" s="43"/>
      <c r="G161" s="43"/>
      <c r="H161" s="43"/>
      <c r="I161" s="43"/>
      <c r="J161" s="37"/>
      <c r="K161" s="31"/>
      <c r="N161" s="53"/>
      <c r="O161" s="53"/>
      <c r="P161" s="53"/>
      <c r="Q161" s="53"/>
      <c r="R161" s="54"/>
    </row>
    <row r="162" spans="1:34" ht="15.75" thickBot="1">
      <c r="B162" s="41"/>
      <c r="C162" s="42"/>
      <c r="D162" s="35"/>
      <c r="E162" s="30">
        <v>1</v>
      </c>
      <c r="F162" s="43"/>
      <c r="G162" s="43"/>
      <c r="H162" s="43"/>
      <c r="I162" s="43">
        <v>80</v>
      </c>
      <c r="J162" s="37">
        <v>80</v>
      </c>
      <c r="K162" s="31"/>
      <c r="N162" s="53"/>
      <c r="O162" s="53"/>
      <c r="P162" s="53"/>
      <c r="Q162" s="53"/>
      <c r="R162" s="54"/>
    </row>
    <row r="163" spans="1:34">
      <c r="B163" s="44"/>
      <c r="C163" s="45" t="s">
        <v>151</v>
      </c>
      <c r="D163" s="46" t="s">
        <v>32</v>
      </c>
      <c r="E163" s="47"/>
      <c r="F163" s="47"/>
      <c r="G163" s="47"/>
      <c r="H163" s="47"/>
      <c r="I163" s="47"/>
      <c r="J163" s="48"/>
      <c r="K163" s="49">
        <f>SUM(J162)</f>
        <v>80</v>
      </c>
    </row>
    <row r="164" spans="1:34">
      <c r="B164" s="41"/>
      <c r="C164" s="50"/>
      <c r="D164" s="35"/>
      <c r="E164" s="30"/>
      <c r="F164" s="30"/>
      <c r="G164" s="30"/>
      <c r="H164" s="43"/>
      <c r="I164" s="30"/>
      <c r="J164" s="30"/>
      <c r="K164" s="36"/>
    </row>
    <row r="165" spans="1:34" s="55" customFormat="1" ht="14.25">
      <c r="A165" s="51"/>
      <c r="B165" s="33" t="s">
        <v>70</v>
      </c>
      <c r="C165" s="34" t="s">
        <v>73</v>
      </c>
      <c r="D165" s="35"/>
      <c r="E165" s="35"/>
      <c r="F165" s="35"/>
      <c r="G165" s="35"/>
      <c r="H165" s="52"/>
      <c r="I165" s="52"/>
      <c r="J165" s="35"/>
      <c r="K165" s="35"/>
      <c r="L165" s="51"/>
      <c r="M165" s="53"/>
      <c r="N165" s="53"/>
      <c r="O165" s="53"/>
      <c r="P165" s="53"/>
      <c r="Q165" s="53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</row>
    <row r="166" spans="1:34" ht="14.25" customHeight="1">
      <c r="B166" s="41"/>
      <c r="C166" s="56" t="s">
        <v>203</v>
      </c>
      <c r="D166" s="35"/>
      <c r="E166" s="30"/>
      <c r="F166" s="43"/>
      <c r="G166" s="43"/>
      <c r="H166" s="43"/>
      <c r="I166" s="43"/>
      <c r="J166" s="37"/>
      <c r="K166" s="31"/>
    </row>
    <row r="167" spans="1:34" ht="15.75" thickBot="1">
      <c r="B167" s="41"/>
      <c r="C167" s="42"/>
      <c r="D167" s="35"/>
      <c r="E167" s="30"/>
      <c r="F167" s="43"/>
      <c r="G167" s="43"/>
      <c r="H167" s="43"/>
      <c r="I167" s="43">
        <f>F167*E167</f>
        <v>0</v>
      </c>
      <c r="J167" s="37">
        <v>80</v>
      </c>
      <c r="K167" s="31"/>
    </row>
    <row r="168" spans="1:34">
      <c r="B168" s="44"/>
      <c r="C168" s="45" t="s">
        <v>151</v>
      </c>
      <c r="D168" s="46" t="s">
        <v>32</v>
      </c>
      <c r="E168" s="47"/>
      <c r="F168" s="47"/>
      <c r="G168" s="47"/>
      <c r="H168" s="47"/>
      <c r="I168" s="47"/>
      <c r="J168" s="48"/>
      <c r="K168" s="49">
        <f>SUM(J167)</f>
        <v>80</v>
      </c>
    </row>
    <row r="169" spans="1:34">
      <c r="B169" s="41"/>
      <c r="C169" s="50"/>
      <c r="D169" s="35"/>
      <c r="E169" s="30"/>
      <c r="F169" s="30"/>
      <c r="G169" s="30"/>
      <c r="H169" s="43"/>
      <c r="I169" s="30"/>
      <c r="J169" s="30"/>
      <c r="K169" s="36"/>
    </row>
    <row r="170" spans="1:34">
      <c r="B170" s="44"/>
      <c r="C170" s="82"/>
      <c r="D170" s="83"/>
      <c r="E170" s="82"/>
      <c r="F170" s="82"/>
      <c r="G170" s="82"/>
      <c r="H170" s="82"/>
      <c r="I170" s="82"/>
      <c r="J170" s="82"/>
      <c r="K170" s="84"/>
    </row>
  </sheetData>
  <mergeCells count="8">
    <mergeCell ref="J2:J3"/>
    <mergeCell ref="K2:K3"/>
    <mergeCell ref="B2:B3"/>
    <mergeCell ref="C2:C3"/>
    <mergeCell ref="D2:D3"/>
    <mergeCell ref="E2:E3"/>
    <mergeCell ref="F2:H2"/>
    <mergeCell ref="I2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bordereaux amphi 300 </vt:lpstr>
      <vt:lpstr>Feuil5</vt:lpstr>
      <vt:lpstr>'bordereaux amphi 300 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el mariani</cp:lastModifiedBy>
  <cp:lastPrinted>2017-05-12T18:00:03Z</cp:lastPrinted>
  <dcterms:created xsi:type="dcterms:W3CDTF">2014-11-12T17:17:36Z</dcterms:created>
  <dcterms:modified xsi:type="dcterms:W3CDTF">2017-06-22T13:29:41Z</dcterms:modified>
</cp:coreProperties>
</file>